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Michalok\MK 2022\E mail\"/>
    </mc:Choice>
  </mc:AlternateContent>
  <xr:revisionPtr revIDLastSave="0" documentId="13_ncr:1_{996E1F89-AFD7-47B9-AD7C-473D410463EE}" xr6:coauthVersionLast="47" xr6:coauthVersionMax="47" xr10:uidLastSave="{00000000-0000-0000-0000-000000000000}"/>
  <bookViews>
    <workbookView xWindow="28680" yWindow="-120" windowWidth="29040" windowHeight="15840" xr2:uid="{0207AD7A-624F-42DF-B768-5212AD9D3697}"/>
  </bookViews>
  <sheets>
    <sheet name="Rekapitulácia" sheetId="1" r:id="rId1"/>
    <sheet name="Krycí list stavby" sheetId="2" r:id="rId2"/>
    <sheet name="SO 15591" sheetId="3" r:id="rId3"/>
    <sheet name="SO 15592" sheetId="4" r:id="rId4"/>
    <sheet name="SO 15593" sheetId="5" r:id="rId5"/>
  </sheets>
  <definedNames>
    <definedName name="_xlnm.Print_Area" localSheetId="2">'SO 15591'!$B$2:$V$92</definedName>
    <definedName name="_xlnm.Print_Area" localSheetId="3">'SO 15592'!$B$2:$V$92</definedName>
    <definedName name="_xlnm.Print_Area" localSheetId="4">'SO 15593'!$B$2:$V$92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D15" i="2"/>
  <c r="F10" i="1"/>
  <c r="E9" i="1"/>
  <c r="D9" i="1"/>
  <c r="E8" i="1"/>
  <c r="D8" i="1"/>
  <c r="E7" i="1"/>
  <c r="D7" i="1"/>
  <c r="K9" i="1"/>
  <c r="H29" i="5"/>
  <c r="P29" i="5" s="1"/>
  <c r="P17" i="5"/>
  <c r="P16" i="5"/>
  <c r="Y92" i="5"/>
  <c r="Z92" i="5"/>
  <c r="V91" i="5"/>
  <c r="V92" i="5" s="1"/>
  <c r="I61" i="5" s="1"/>
  <c r="F58" i="5"/>
  <c r="V89" i="5"/>
  <c r="I58" i="5" s="1"/>
  <c r="M89" i="5"/>
  <c r="K88" i="5"/>
  <c r="J88" i="5"/>
  <c r="S88" i="5"/>
  <c r="S89" i="5" s="1"/>
  <c r="H58" i="5" s="1"/>
  <c r="L88" i="5"/>
  <c r="L89" i="5" s="1"/>
  <c r="E58" i="5" s="1"/>
  <c r="I88" i="5"/>
  <c r="I89" i="5" s="1"/>
  <c r="G58" i="5" s="1"/>
  <c r="V85" i="5"/>
  <c r="I57" i="5" s="1"/>
  <c r="M85" i="5"/>
  <c r="F57" i="5" s="1"/>
  <c r="K84" i="5"/>
  <c r="J84" i="5"/>
  <c r="S84" i="5"/>
  <c r="S85" i="5" s="1"/>
  <c r="H57" i="5" s="1"/>
  <c r="L84" i="5"/>
  <c r="L85" i="5" s="1"/>
  <c r="E57" i="5" s="1"/>
  <c r="I84" i="5"/>
  <c r="I85" i="5" s="1"/>
  <c r="G57" i="5" s="1"/>
  <c r="I56" i="5"/>
  <c r="F56" i="5"/>
  <c r="S81" i="5"/>
  <c r="H56" i="5" s="1"/>
  <c r="V81" i="5"/>
  <c r="M81" i="5"/>
  <c r="M91" i="5" s="1"/>
  <c r="K80" i="5"/>
  <c r="J80" i="5"/>
  <c r="S80" i="5"/>
  <c r="L80" i="5"/>
  <c r="I80" i="5"/>
  <c r="K79" i="5"/>
  <c r="J79" i="5"/>
  <c r="S79" i="5"/>
  <c r="L79" i="5"/>
  <c r="I79" i="5"/>
  <c r="K78" i="5"/>
  <c r="K92" i="5" s="1"/>
  <c r="J78" i="5"/>
  <c r="S78" i="5"/>
  <c r="L78" i="5"/>
  <c r="I78" i="5"/>
  <c r="P20" i="5"/>
  <c r="K8" i="1"/>
  <c r="H29" i="4"/>
  <c r="P29" i="4" s="1"/>
  <c r="P17" i="4"/>
  <c r="P16" i="4"/>
  <c r="Y92" i="4"/>
  <c r="Z92" i="4"/>
  <c r="V89" i="4"/>
  <c r="I58" i="4" s="1"/>
  <c r="M89" i="4"/>
  <c r="F58" i="4" s="1"/>
  <c r="K88" i="4"/>
  <c r="J88" i="4"/>
  <c r="S88" i="4"/>
  <c r="S89" i="4" s="1"/>
  <c r="H58" i="4" s="1"/>
  <c r="L88" i="4"/>
  <c r="L89" i="4" s="1"/>
  <c r="E58" i="4" s="1"/>
  <c r="I88" i="4"/>
  <c r="I89" i="4" s="1"/>
  <c r="G58" i="4" s="1"/>
  <c r="V85" i="4"/>
  <c r="I57" i="4" s="1"/>
  <c r="M85" i="4"/>
  <c r="F57" i="4" s="1"/>
  <c r="K84" i="4"/>
  <c r="J84" i="4"/>
  <c r="S84" i="4"/>
  <c r="S85" i="4" s="1"/>
  <c r="H57" i="4" s="1"/>
  <c r="L84" i="4"/>
  <c r="L85" i="4" s="1"/>
  <c r="E57" i="4" s="1"/>
  <c r="I84" i="4"/>
  <c r="I85" i="4" s="1"/>
  <c r="G57" i="4" s="1"/>
  <c r="I56" i="4"/>
  <c r="V81" i="4"/>
  <c r="M81" i="4"/>
  <c r="F56" i="4" s="1"/>
  <c r="K80" i="4"/>
  <c r="J80" i="4"/>
  <c r="S80" i="4"/>
  <c r="L80" i="4"/>
  <c r="I80" i="4"/>
  <c r="K79" i="4"/>
  <c r="J79" i="4"/>
  <c r="S79" i="4"/>
  <c r="L79" i="4"/>
  <c r="I79" i="4"/>
  <c r="K78" i="4"/>
  <c r="K92" i="4" s="1"/>
  <c r="J78" i="4"/>
  <c r="S78" i="4"/>
  <c r="L78" i="4"/>
  <c r="L81" i="4" s="1"/>
  <c r="E56" i="4" s="1"/>
  <c r="I78" i="4"/>
  <c r="P20" i="4"/>
  <c r="K7" i="1"/>
  <c r="H29" i="3"/>
  <c r="P29" i="3" s="1"/>
  <c r="P17" i="3"/>
  <c r="P16" i="3"/>
  <c r="P20" i="3" s="1"/>
  <c r="Y92" i="3"/>
  <c r="Z92" i="3"/>
  <c r="I58" i="3"/>
  <c r="F58" i="3"/>
  <c r="S89" i="3"/>
  <c r="H58" i="3" s="1"/>
  <c r="V89" i="3"/>
  <c r="M89" i="3"/>
  <c r="I89" i="3"/>
  <c r="G58" i="3" s="1"/>
  <c r="K88" i="3"/>
  <c r="J88" i="3"/>
  <c r="S88" i="3"/>
  <c r="L88" i="3"/>
  <c r="L89" i="3" s="1"/>
  <c r="E58" i="3" s="1"/>
  <c r="I88" i="3"/>
  <c r="F57" i="3"/>
  <c r="S85" i="3"/>
  <c r="H57" i="3" s="1"/>
  <c r="V85" i="3"/>
  <c r="I57" i="3" s="1"/>
  <c r="M85" i="3"/>
  <c r="K84" i="3"/>
  <c r="J84" i="3"/>
  <c r="S84" i="3"/>
  <c r="L84" i="3"/>
  <c r="L85" i="3" s="1"/>
  <c r="E57" i="3" s="1"/>
  <c r="I84" i="3"/>
  <c r="I85" i="3" s="1"/>
  <c r="G57" i="3" s="1"/>
  <c r="V81" i="3"/>
  <c r="M81" i="3"/>
  <c r="F56" i="3" s="1"/>
  <c r="K80" i="3"/>
  <c r="J80" i="3"/>
  <c r="S80" i="3"/>
  <c r="L80" i="3"/>
  <c r="I80" i="3"/>
  <c r="K79" i="3"/>
  <c r="J79" i="3"/>
  <c r="S79" i="3"/>
  <c r="L79" i="3"/>
  <c r="I79" i="3"/>
  <c r="K78" i="3"/>
  <c r="K92" i="3" s="1"/>
  <c r="J78" i="3"/>
  <c r="S78" i="3"/>
  <c r="L78" i="3"/>
  <c r="I78" i="3"/>
  <c r="E10" i="1" l="1"/>
  <c r="I16" i="2" s="1"/>
  <c r="I20" i="2" s="1"/>
  <c r="D10" i="1"/>
  <c r="I17" i="2" s="1"/>
  <c r="F59" i="5"/>
  <c r="M92" i="5"/>
  <c r="F61" i="5" s="1"/>
  <c r="L81" i="5"/>
  <c r="E56" i="5" s="1"/>
  <c r="I59" i="5"/>
  <c r="S91" i="5"/>
  <c r="H59" i="5" s="1"/>
  <c r="I81" i="5"/>
  <c r="G56" i="5" s="1"/>
  <c r="D15" i="5"/>
  <c r="M91" i="4"/>
  <c r="F59" i="4" s="1"/>
  <c r="D15" i="4" s="1"/>
  <c r="L91" i="4"/>
  <c r="E59" i="4" s="1"/>
  <c r="C15" i="4" s="1"/>
  <c r="S91" i="4"/>
  <c r="H59" i="4" s="1"/>
  <c r="S81" i="4"/>
  <c r="H56" i="4" s="1"/>
  <c r="V91" i="4"/>
  <c r="I59" i="4" s="1"/>
  <c r="I81" i="4"/>
  <c r="G56" i="4" s="1"/>
  <c r="S81" i="3"/>
  <c r="H56" i="3" s="1"/>
  <c r="V91" i="3"/>
  <c r="I59" i="3" s="1"/>
  <c r="L81" i="3"/>
  <c r="E56" i="3" s="1"/>
  <c r="I56" i="3"/>
  <c r="M91" i="3"/>
  <c r="F59" i="3" s="1"/>
  <c r="M92" i="3"/>
  <c r="F61" i="3" s="1"/>
  <c r="I81" i="3"/>
  <c r="D15" i="3"/>
  <c r="L91" i="5" l="1"/>
  <c r="E59" i="5" s="1"/>
  <c r="C15" i="5" s="1"/>
  <c r="I91" i="5"/>
  <c r="G59" i="5" s="1"/>
  <c r="E15" i="5" s="1"/>
  <c r="S92" i="5"/>
  <c r="H61" i="5" s="1"/>
  <c r="I92" i="5"/>
  <c r="L92" i="5"/>
  <c r="E61" i="5" s="1"/>
  <c r="V92" i="4"/>
  <c r="I61" i="4" s="1"/>
  <c r="M92" i="4"/>
  <c r="F61" i="4" s="1"/>
  <c r="I91" i="4"/>
  <c r="G59" i="4" s="1"/>
  <c r="E15" i="4" s="1"/>
  <c r="P21" i="4" s="1"/>
  <c r="L92" i="4"/>
  <c r="E61" i="4" s="1"/>
  <c r="S92" i="4"/>
  <c r="H61" i="4" s="1"/>
  <c r="G56" i="3"/>
  <c r="S91" i="3"/>
  <c r="H59" i="3" s="1"/>
  <c r="V92" i="3"/>
  <c r="I61" i="3" s="1"/>
  <c r="L91" i="3"/>
  <c r="E59" i="3" s="1"/>
  <c r="C15" i="3" s="1"/>
  <c r="I91" i="3"/>
  <c r="G59" i="3" s="1"/>
  <c r="E15" i="3" s="1"/>
  <c r="P22" i="3" s="1"/>
  <c r="S92" i="3"/>
  <c r="H61" i="3" s="1"/>
  <c r="C15" i="2" l="1"/>
  <c r="E15" i="2"/>
  <c r="E20" i="2" s="1"/>
  <c r="E20" i="5"/>
  <c r="E21" i="5"/>
  <c r="E23" i="5"/>
  <c r="G61" i="5"/>
  <c r="B9" i="1"/>
  <c r="E22" i="5"/>
  <c r="P21" i="5"/>
  <c r="P22" i="5"/>
  <c r="P23" i="5"/>
  <c r="P22" i="4"/>
  <c r="P23" i="4"/>
  <c r="E20" i="4"/>
  <c r="E21" i="4"/>
  <c r="E22" i="4"/>
  <c r="E23" i="4"/>
  <c r="I92" i="4"/>
  <c r="E21" i="3"/>
  <c r="E20" i="3"/>
  <c r="E22" i="3"/>
  <c r="L92" i="3"/>
  <c r="E61" i="3" s="1"/>
  <c r="E23" i="3"/>
  <c r="P21" i="3"/>
  <c r="I92" i="3"/>
  <c r="P23" i="3"/>
  <c r="P25" i="3" l="1"/>
  <c r="G61" i="3"/>
  <c r="B7" i="1"/>
  <c r="I22" i="2"/>
  <c r="P25" i="4"/>
  <c r="E23" i="2"/>
  <c r="E24" i="2"/>
  <c r="E22" i="2"/>
  <c r="I25" i="2" s="1"/>
  <c r="I27" i="2" s="1"/>
  <c r="I24" i="2"/>
  <c r="G61" i="4"/>
  <c r="B8" i="1"/>
  <c r="I23" i="2"/>
  <c r="P25" i="5"/>
  <c r="P27" i="3" l="1"/>
  <c r="C7" i="1"/>
  <c r="G7" i="1" s="1"/>
  <c r="B10" i="1"/>
  <c r="P27" i="4"/>
  <c r="C8" i="1"/>
  <c r="G8" i="1" s="1"/>
  <c r="P27" i="5"/>
  <c r="C9" i="1"/>
  <c r="H28" i="3" l="1"/>
  <c r="P28" i="3" s="1"/>
  <c r="P30" i="3" s="1"/>
  <c r="H28" i="4"/>
  <c r="P28" i="4" s="1"/>
  <c r="P30" i="4" s="1"/>
  <c r="C10" i="1"/>
  <c r="G9" i="1"/>
  <c r="G10" i="1" s="1"/>
  <c r="H28" i="5"/>
  <c r="P28" i="5" s="1"/>
  <c r="P30" i="5" s="1"/>
  <c r="B11" i="1" l="1"/>
  <c r="B12" i="1" s="1"/>
  <c r="G12" i="1" l="1"/>
  <c r="H29" i="2"/>
  <c r="I29" i="2" s="1"/>
  <c r="G11" i="1"/>
  <c r="H28" i="2"/>
  <c r="I28" i="2" s="1"/>
  <c r="I30" i="2" l="1"/>
  <c r="G13" i="1"/>
</calcChain>
</file>

<file path=xl/sharedStrings.xml><?xml version="1.0" encoding="utf-8"?>
<sst xmlns="http://schemas.openxmlformats.org/spreadsheetml/2006/main" count="421" uniqueCount="108">
  <si>
    <t>Rekapitulácia rozpočtu</t>
  </si>
  <si>
    <t>Stavba Oprava miestnych komunikácií v obci Michalok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</si>
  <si>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</si>
  <si>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</si>
  <si>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</si>
  <si>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</si>
  <si>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</si>
  <si>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</si>
  <si>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</si>
  <si>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</si>
  <si>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</si>
  <si>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</si>
  <si>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Vetva A</t>
  </si>
  <si>
    <t>Vetva B</t>
  </si>
  <si>
    <t>Vetva C</t>
  </si>
  <si>
    <t>Krycí list rozpočtu</t>
  </si>
  <si>
    <t>Objekt Vetva 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</si>
  <si>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</si>
  <si>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</si>
  <si>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</si>
  <si>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</si>
  <si>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</si>
  <si>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31. 1. 2022</t>
  </si>
  <si>
    <t>Odberateľ: Obec Michalok</t>
  </si>
  <si>
    <t>Projektant: Ing. Dana Betáková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</si>
  <si>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</si>
  <si>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</si>
  <si>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</si>
  <si>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</si>
  <si>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</si>
  <si>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</si>
  <si>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</si>
  <si>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</si>
  <si>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</si>
  <si>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</si>
  <si>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</si>
  <si>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</si>
  <si>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</si>
  <si>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</si>
  <si>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</si>
  <si>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</si>
  <si>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</si>
  <si>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</si>
  <si>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</si>
  <si>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</si>
  <si>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</si>
  <si>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</si>
  <si>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</si>
  <si>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</si>
  <si>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</si>
  <si>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</si>
  <si>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</si>
  <si>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</si>
  <si>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</si>
  <si>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</si>
  <si>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</si>
  <si>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</si>
  <si>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31. 1. 2022</t>
  </si>
  <si>
    <t>Prehľad rozpočtových nákladov</t>
  </si>
  <si>
    <t>Práce HSV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</si>
  <si>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</si>
  <si>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</si>
  <si>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</si>
  <si>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</si>
  <si>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</si>
  <si>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</si>
  <si>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</si>
  <si>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</si>
  <si>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</si>
  <si>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</si>
  <si>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</si>
  <si>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</si>
  <si>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</si>
  <si>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</si>
  <si>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</si>
  <si>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</si>
  <si>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</si>
  <si>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</si>
  <si>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Oprava miestnych komunikácií v obci Michalok</t>
  </si>
  <si>
    <t>SPEVNENÉ PLOCHY</t>
  </si>
  <si>
    <t>572754112.S</t>
  </si>
  <si>
    <t xml:space="preserve">Vyrovnanie povrchu doterajších krytov asfaltovým betónom AC hr. nad 40 do 60 mm   </t>
  </si>
  <si>
    <t>m2</t>
  </si>
  <si>
    <t>573211111.S</t>
  </si>
  <si>
    <t xml:space="preserve">Postrek asfaltový spojovací bez posypu kamenivom z asfaltu cestného v množstve 0,70 kg/m2   </t>
  </si>
  <si>
    <t>577144221.S</t>
  </si>
  <si>
    <t xml:space="preserve">Asfaltový betón vrstva obrusná AC 11 O v pruhu š. nad 3 m z nemodifik. asfaltu tr. I, po zhutnení hr. 50 mm   </t>
  </si>
  <si>
    <t>OSTATNÉ PRÁCE</t>
  </si>
  <si>
    <t>938909311.S</t>
  </si>
  <si>
    <t xml:space="preserve">Odstránenie blata, prachu alebo hlineného nánosu, z povrchu podkladu alebo krytu bet. alebo asfalt.   </t>
  </si>
  <si>
    <t>PRESUNY HMÔT</t>
  </si>
  <si>
    <t>998225111.S</t>
  </si>
  <si>
    <t xml:space="preserve">Presun hmôt pre pozemnú komunikáciu a letisko s krytom asfaltovým akejkoľvek dĺžky objektu   </t>
  </si>
  <si>
    <t>t</t>
  </si>
  <si>
    <t>Objekt Vetva B</t>
  </si>
  <si>
    <t>Objekt Vetva C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</si>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</sst>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8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49" xfId="0" applyFont="1" applyFill="1" applyBorder="1"/>
    <xf numFmtId="0" fontId="1" fillId="0" borderId="76" xfId="0" applyFont="1" applyFill="1" applyBorder="1"/>
    <xf numFmtId="0" fontId="1" fillId="0" borderId="36" xfId="0" applyFont="1" applyFill="1" applyBorder="1"/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1" fillId="0" borderId="58" xfId="0" applyFont="1" applyFill="1" applyBorder="1"/>
    <xf numFmtId="0" fontId="1" fillId="0" borderId="83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83155-81D4-4AAB-941B-B828833745A9}">
  <dimension ref="A1:Z13"/>
  <sheetViews>
    <sheetView tabSelected="1" workbookViewId="0">
      <selection activeCell="F14" sqref="F14"/>
    </sheetView>
  </sheetViews>
  <sheetFormatPr defaultColWidth="0" defaultRowHeight="14.4" x14ac:dyDescent="0.3"/>
  <cols>
    <col min="1" max="1" width="32.77734375" customWidth="1"/>
    <col min="2" max="2" width="9.6640625" customWidth="1"/>
    <col min="3" max="3" width="8.77734375" customWidth="1"/>
    <col min="4" max="4" width="7.6640625" customWidth="1"/>
    <col min="5" max="5" width="8.77734375" customWidth="1"/>
    <col min="6" max="6" width="10.55468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64" t="s">
        <v>0</v>
      </c>
      <c r="B2" s="265"/>
      <c r="C2" s="265"/>
      <c r="D2" s="265"/>
      <c r="E2" s="265"/>
      <c r="F2" s="5" t="s">
        <v>2</v>
      </c>
      <c r="G2" s="5"/>
    </row>
    <row r="3" spans="1:26" x14ac:dyDescent="0.3">
      <c r="A3" s="266" t="s">
        <v>1</v>
      </c>
      <c r="B3" s="266"/>
      <c r="C3" s="266"/>
      <c r="D3" s="266"/>
      <c r="E3" s="266"/>
      <c r="F3" s="6" t="s">
        <v>3</v>
      </c>
      <c r="G3" s="6" t="s">
        <v>4</v>
      </c>
    </row>
    <row r="4" spans="1:26" x14ac:dyDescent="0.3">
      <c r="A4" s="266"/>
      <c r="B4" s="266"/>
      <c r="C4" s="266"/>
      <c r="D4" s="266"/>
      <c r="E4" s="266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08">
        <f>'SO 15591'!I92-Rekapitulácia!D7</f>
        <v>0</v>
      </c>
      <c r="C7" s="208">
        <f>'SO 15591'!P25</f>
        <v>0</v>
      </c>
      <c r="D7" s="208">
        <f>'SO 15591'!P17</f>
        <v>0</v>
      </c>
      <c r="E7" s="208">
        <f>'SO 15591'!P16</f>
        <v>0</v>
      </c>
      <c r="F7" s="208">
        <v>0</v>
      </c>
      <c r="G7" s="208">
        <f>B7+C7+D7+E7+F7</f>
        <v>0</v>
      </c>
      <c r="K7">
        <f>'SO 15591'!K92</f>
        <v>0</v>
      </c>
      <c r="Q7">
        <v>30.126000000000001</v>
      </c>
    </row>
    <row r="8" spans="1:26" x14ac:dyDescent="0.3">
      <c r="A8" s="2" t="s">
        <v>13</v>
      </c>
      <c r="B8" s="208">
        <f>'SO 15592'!I92-Rekapitulácia!D8</f>
        <v>0</v>
      </c>
      <c r="C8" s="208">
        <f>'SO 15592'!P25</f>
        <v>0</v>
      </c>
      <c r="D8" s="208">
        <f>'SO 15592'!P17</f>
        <v>0</v>
      </c>
      <c r="E8" s="208">
        <f>'SO 15592'!P16</f>
        <v>0</v>
      </c>
      <c r="F8" s="208">
        <v>0</v>
      </c>
      <c r="G8" s="208">
        <f>B8+C8+D8+E8+F8</f>
        <v>0</v>
      </c>
      <c r="K8">
        <f>'SO 15592'!K92</f>
        <v>0</v>
      </c>
      <c r="Q8">
        <v>30.126000000000001</v>
      </c>
    </row>
    <row r="9" spans="1:26" x14ac:dyDescent="0.3">
      <c r="A9" s="2" t="s">
        <v>14</v>
      </c>
      <c r="B9" s="210">
        <f>'SO 15593'!I92-Rekapitulácia!D9</f>
        <v>0</v>
      </c>
      <c r="C9" s="210">
        <f>'SO 15593'!P25</f>
        <v>0</v>
      </c>
      <c r="D9" s="210">
        <f>'SO 15593'!P17</f>
        <v>0</v>
      </c>
      <c r="E9" s="210">
        <f>'SO 15593'!P16</f>
        <v>0</v>
      </c>
      <c r="F9" s="210">
        <v>0</v>
      </c>
      <c r="G9" s="210">
        <f>B9+C9+D9+E9+F9</f>
        <v>0</v>
      </c>
      <c r="K9">
        <f>'SO 15593'!K92</f>
        <v>0</v>
      </c>
      <c r="Q9">
        <v>30.126000000000001</v>
      </c>
    </row>
    <row r="10" spans="1:26" x14ac:dyDescent="0.3">
      <c r="A10" s="213" t="s">
        <v>96</v>
      </c>
      <c r="B10" s="214">
        <f>SUM(B7:B9)</f>
        <v>0</v>
      </c>
      <c r="C10" s="214">
        <f>SUM(C7:C9)</f>
        <v>0</v>
      </c>
      <c r="D10" s="214">
        <f>SUM(D7:D9)</f>
        <v>0</v>
      </c>
      <c r="E10" s="214">
        <f>SUM(E7:E9)</f>
        <v>0</v>
      </c>
      <c r="F10" s="214">
        <f>SUM(F7:F9)</f>
        <v>0</v>
      </c>
      <c r="G10" s="214">
        <f>SUM(G7:G9)-SUM(Z7:Z9)</f>
        <v>0</v>
      </c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x14ac:dyDescent="0.3">
      <c r="A11" s="211" t="s">
        <v>97</v>
      </c>
      <c r="B11" s="212">
        <f>G10-SUM(Rekapitulácia!K7:'Rekapitulácia'!K9)*1</f>
        <v>0</v>
      </c>
      <c r="C11" s="212"/>
      <c r="D11" s="212"/>
      <c r="E11" s="212"/>
      <c r="F11" s="212"/>
      <c r="G11" s="212">
        <f>ROUND(((ROUND(B11,2)*20)/100),2)*1</f>
        <v>0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x14ac:dyDescent="0.3">
      <c r="A12" s="4" t="s">
        <v>98</v>
      </c>
      <c r="B12" s="209">
        <f>(G10-B11)</f>
        <v>0</v>
      </c>
      <c r="C12" s="209"/>
      <c r="D12" s="209"/>
      <c r="E12" s="209"/>
      <c r="F12" s="209"/>
      <c r="G12" s="209">
        <f>ROUND(((ROUND(B12,2)*0)/100),2)</f>
        <v>0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x14ac:dyDescent="0.3">
      <c r="A13" s="215" t="s">
        <v>99</v>
      </c>
      <c r="B13" s="216"/>
      <c r="C13" s="216"/>
      <c r="D13" s="216"/>
      <c r="E13" s="216"/>
      <c r="F13" s="216"/>
      <c r="G13" s="216">
        <f>SUM(G10:G12)</f>
        <v>0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37CB-C9F6-40E2-BD34-6666BA6F1187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332031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69" t="s">
        <v>100</v>
      </c>
      <c r="C2" s="270"/>
      <c r="D2" s="270"/>
      <c r="E2" s="270"/>
      <c r="F2" s="270"/>
      <c r="G2" s="270"/>
      <c r="H2" s="270"/>
      <c r="I2" s="270"/>
      <c r="J2" s="271"/>
      <c r="K2" s="256"/>
      <c r="L2" s="256"/>
      <c r="M2" s="256"/>
      <c r="N2" s="256"/>
      <c r="O2" s="256"/>
      <c r="P2" s="152"/>
    </row>
    <row r="3" spans="1:23" ht="18" customHeight="1" x14ac:dyDescent="0.3">
      <c r="A3" s="1"/>
      <c r="B3" s="272" t="s">
        <v>1</v>
      </c>
      <c r="C3" s="273"/>
      <c r="D3" s="273"/>
      <c r="E3" s="273"/>
      <c r="F3" s="273"/>
      <c r="G3" s="274"/>
      <c r="H3" s="274"/>
      <c r="I3" s="274"/>
      <c r="J3" s="275"/>
      <c r="K3" s="256"/>
      <c r="L3" s="256"/>
      <c r="M3" s="256"/>
      <c r="N3" s="256"/>
      <c r="O3" s="256"/>
      <c r="P3" s="152"/>
    </row>
    <row r="4" spans="1:23" ht="18" customHeight="1" x14ac:dyDescent="0.3">
      <c r="A4" s="1"/>
      <c r="B4" s="226"/>
      <c r="C4" s="217"/>
      <c r="D4" s="217"/>
      <c r="E4" s="217"/>
      <c r="F4" s="227" t="s">
        <v>17</v>
      </c>
      <c r="G4" s="217"/>
      <c r="H4" s="217"/>
      <c r="I4" s="217"/>
      <c r="J4" s="259"/>
      <c r="K4" s="256"/>
      <c r="L4" s="256"/>
      <c r="M4" s="256"/>
      <c r="N4" s="256"/>
      <c r="O4" s="256"/>
      <c r="P4" s="152"/>
    </row>
    <row r="5" spans="1:23" ht="18" customHeight="1" x14ac:dyDescent="0.3">
      <c r="A5" s="1"/>
      <c r="B5" s="225"/>
      <c r="C5" s="217"/>
      <c r="D5" s="217"/>
      <c r="E5" s="217"/>
      <c r="F5" s="227" t="s">
        <v>18</v>
      </c>
      <c r="G5" s="217"/>
      <c r="H5" s="217"/>
      <c r="I5" s="217"/>
      <c r="J5" s="259"/>
      <c r="K5" s="256"/>
      <c r="L5" s="256"/>
      <c r="M5" s="256"/>
      <c r="N5" s="256"/>
      <c r="O5" s="256"/>
      <c r="P5" s="152"/>
    </row>
    <row r="6" spans="1:23" ht="18" customHeight="1" x14ac:dyDescent="0.3">
      <c r="A6" s="1"/>
      <c r="B6" s="228" t="s">
        <v>19</v>
      </c>
      <c r="C6" s="217"/>
      <c r="D6" s="227" t="s">
        <v>20</v>
      </c>
      <c r="E6" s="217"/>
      <c r="F6" s="227" t="s">
        <v>21</v>
      </c>
      <c r="G6" s="227" t="s">
        <v>22</v>
      </c>
      <c r="H6" s="217"/>
      <c r="I6" s="217"/>
      <c r="J6" s="259"/>
      <c r="K6" s="256"/>
      <c r="L6" s="256"/>
      <c r="M6" s="256"/>
      <c r="N6" s="256"/>
      <c r="O6" s="256"/>
      <c r="P6" s="152"/>
    </row>
    <row r="7" spans="1:23" ht="19.95" customHeight="1" x14ac:dyDescent="0.3">
      <c r="A7" s="1"/>
      <c r="B7" s="276" t="s">
        <v>23</v>
      </c>
      <c r="C7" s="277"/>
      <c r="D7" s="277"/>
      <c r="E7" s="277"/>
      <c r="F7" s="277"/>
      <c r="G7" s="277"/>
      <c r="H7" s="277"/>
      <c r="I7" s="229"/>
      <c r="J7" s="260"/>
      <c r="K7" s="256"/>
      <c r="L7" s="256"/>
      <c r="M7" s="256"/>
      <c r="N7" s="256"/>
      <c r="O7" s="256"/>
      <c r="P7" s="152"/>
    </row>
    <row r="8" spans="1:23" ht="18" customHeight="1" x14ac:dyDescent="0.3">
      <c r="A8" s="1"/>
      <c r="B8" s="228" t="s">
        <v>26</v>
      </c>
      <c r="C8" s="217"/>
      <c r="D8" s="217"/>
      <c r="E8" s="217"/>
      <c r="F8" s="227" t="s">
        <v>27</v>
      </c>
      <c r="G8" s="217"/>
      <c r="H8" s="217"/>
      <c r="I8" s="217"/>
      <c r="J8" s="259"/>
      <c r="K8" s="256"/>
      <c r="L8" s="256"/>
      <c r="M8" s="256"/>
      <c r="N8" s="256"/>
      <c r="O8" s="256"/>
      <c r="P8" s="152"/>
    </row>
    <row r="9" spans="1:23" ht="19.95" customHeight="1" x14ac:dyDescent="0.3">
      <c r="A9" s="1"/>
      <c r="B9" s="276" t="s">
        <v>24</v>
      </c>
      <c r="C9" s="277"/>
      <c r="D9" s="277"/>
      <c r="E9" s="277"/>
      <c r="F9" s="277"/>
      <c r="G9" s="277"/>
      <c r="H9" s="277"/>
      <c r="I9" s="229"/>
      <c r="J9" s="260"/>
      <c r="K9" s="256"/>
      <c r="L9" s="256"/>
      <c r="M9" s="256"/>
      <c r="N9" s="256"/>
      <c r="O9" s="256"/>
      <c r="P9" s="152"/>
    </row>
    <row r="10" spans="1:23" ht="18" customHeight="1" x14ac:dyDescent="0.3">
      <c r="A10" s="1"/>
      <c r="B10" s="228" t="s">
        <v>26</v>
      </c>
      <c r="C10" s="217"/>
      <c r="D10" s="217"/>
      <c r="E10" s="217"/>
      <c r="F10" s="227" t="s">
        <v>27</v>
      </c>
      <c r="G10" s="217"/>
      <c r="H10" s="217"/>
      <c r="I10" s="217"/>
      <c r="J10" s="259"/>
      <c r="K10" s="256"/>
      <c r="L10" s="256"/>
      <c r="M10" s="256"/>
      <c r="N10" s="256"/>
      <c r="O10" s="256"/>
      <c r="P10" s="152"/>
    </row>
    <row r="11" spans="1:23" ht="19.95" customHeight="1" x14ac:dyDescent="0.3">
      <c r="A11" s="1"/>
      <c r="B11" s="276" t="s">
        <v>25</v>
      </c>
      <c r="C11" s="277"/>
      <c r="D11" s="277"/>
      <c r="E11" s="277"/>
      <c r="F11" s="277"/>
      <c r="G11" s="277"/>
      <c r="H11" s="277"/>
      <c r="I11" s="229"/>
      <c r="J11" s="260"/>
      <c r="K11" s="256"/>
      <c r="L11" s="256"/>
      <c r="M11" s="256"/>
      <c r="N11" s="256"/>
      <c r="O11" s="256"/>
      <c r="P11" s="152"/>
    </row>
    <row r="12" spans="1:23" ht="18" customHeight="1" x14ac:dyDescent="0.3">
      <c r="A12" s="1"/>
      <c r="B12" s="228" t="s">
        <v>26</v>
      </c>
      <c r="C12" s="217"/>
      <c r="D12" s="217"/>
      <c r="E12" s="217"/>
      <c r="F12" s="227" t="s">
        <v>27</v>
      </c>
      <c r="G12" s="217"/>
      <c r="H12" s="217"/>
      <c r="I12" s="217"/>
      <c r="J12" s="259"/>
      <c r="K12" s="256"/>
      <c r="L12" s="256"/>
      <c r="M12" s="256"/>
      <c r="N12" s="256"/>
      <c r="O12" s="256"/>
      <c r="P12" s="152"/>
    </row>
    <row r="13" spans="1:23" ht="18" customHeight="1" x14ac:dyDescent="0.3">
      <c r="A13" s="1"/>
      <c r="B13" s="224"/>
      <c r="C13" s="126"/>
      <c r="D13" s="126"/>
      <c r="E13" s="126"/>
      <c r="F13" s="126"/>
      <c r="G13" s="126"/>
      <c r="H13" s="126"/>
      <c r="I13" s="126"/>
      <c r="J13" s="261"/>
      <c r="K13" s="256"/>
      <c r="L13" s="256"/>
      <c r="M13" s="256"/>
      <c r="N13" s="256"/>
      <c r="O13" s="256"/>
      <c r="P13" s="152"/>
    </row>
    <row r="14" spans="1:23" ht="18" customHeight="1" x14ac:dyDescent="0.3">
      <c r="A14" s="1"/>
      <c r="B14" s="231" t="s">
        <v>6</v>
      </c>
      <c r="C14" s="240" t="s">
        <v>48</v>
      </c>
      <c r="D14" s="236" t="s">
        <v>49</v>
      </c>
      <c r="E14" s="232" t="s">
        <v>50</v>
      </c>
      <c r="F14" s="267" t="s">
        <v>10</v>
      </c>
      <c r="G14" s="268"/>
      <c r="H14" s="222"/>
      <c r="I14" s="231">
        <f>'SO 15591'!P14+'SO 15592'!P14+'SO 15593'!P14</f>
        <v>0</v>
      </c>
      <c r="J14" s="262"/>
      <c r="K14" s="256"/>
      <c r="L14" s="256"/>
      <c r="M14" s="256"/>
      <c r="N14" s="256"/>
      <c r="O14" s="256"/>
      <c r="P14" s="152"/>
    </row>
    <row r="15" spans="1:23" ht="18" customHeight="1" x14ac:dyDescent="0.3">
      <c r="A15" s="1"/>
      <c r="B15" s="202" t="s">
        <v>28</v>
      </c>
      <c r="C15" s="241">
        <f>'SO 15591'!C15+'SO 15592'!C15+'SO 15593'!C15</f>
        <v>0</v>
      </c>
      <c r="D15" s="237">
        <f>'SO 15591'!D15+'SO 15592'!D15+'SO 15593'!D15</f>
        <v>0</v>
      </c>
      <c r="E15" s="230">
        <f>'SO 15591'!E15+'SO 15592'!E15+'SO 15593'!E15</f>
        <v>0</v>
      </c>
      <c r="F15" s="280"/>
      <c r="G15" s="281"/>
      <c r="H15" s="220"/>
      <c r="I15" s="244"/>
      <c r="J15" s="191"/>
      <c r="K15" s="256"/>
      <c r="L15" s="256"/>
      <c r="M15" s="256"/>
      <c r="N15" s="256"/>
      <c r="O15" s="256"/>
      <c r="P15" s="152"/>
    </row>
    <row r="16" spans="1:23" ht="18" customHeight="1" x14ac:dyDescent="0.3">
      <c r="A16" s="1"/>
      <c r="B16" s="231" t="s">
        <v>29</v>
      </c>
      <c r="C16" s="249">
        <f>'SO 15591'!C16+'SO 15592'!C16+'SO 15593'!C16</f>
        <v>0</v>
      </c>
      <c r="D16" s="250">
        <f>'SO 15591'!D16+'SO 15592'!D16+'SO 15593'!D16</f>
        <v>0</v>
      </c>
      <c r="E16" s="234">
        <f>'SO 15591'!E16+'SO 15592'!E16+'SO 15593'!E16</f>
        <v>0</v>
      </c>
      <c r="F16" s="282" t="s">
        <v>35</v>
      </c>
      <c r="G16" s="268"/>
      <c r="H16" s="223"/>
      <c r="I16" s="251">
        <f>Rekapitulácia!E10</f>
        <v>0</v>
      </c>
      <c r="J16" s="262"/>
      <c r="K16" s="256"/>
      <c r="L16" s="256"/>
      <c r="M16" s="256"/>
      <c r="N16" s="256"/>
      <c r="O16" s="256"/>
      <c r="P16" s="152"/>
    </row>
    <row r="17" spans="1:23" ht="18" customHeight="1" x14ac:dyDescent="0.3">
      <c r="A17" s="1"/>
      <c r="B17" s="202" t="s">
        <v>30</v>
      </c>
      <c r="C17" s="241">
        <f>'SO 15591'!C17+'SO 15592'!C17+'SO 15593'!C17</f>
        <v>0</v>
      </c>
      <c r="D17" s="237">
        <f>'SO 15591'!D17+'SO 15592'!D17+'SO 15593'!D17</f>
        <v>0</v>
      </c>
      <c r="E17" s="230">
        <f>'SO 15591'!E17+'SO 15592'!E17+'SO 15593'!E17</f>
        <v>0</v>
      </c>
      <c r="F17" s="283" t="s">
        <v>36</v>
      </c>
      <c r="G17" s="284"/>
      <c r="H17" s="221"/>
      <c r="I17" s="244">
        <f>Rekapitulácia!D10</f>
        <v>0</v>
      </c>
      <c r="J17" s="191"/>
      <c r="K17" s="256"/>
      <c r="L17" s="256"/>
      <c r="M17" s="256"/>
      <c r="N17" s="256"/>
      <c r="O17" s="256"/>
      <c r="P17" s="152"/>
    </row>
    <row r="18" spans="1:23" ht="18" customHeight="1" x14ac:dyDescent="0.3">
      <c r="A18" s="1"/>
      <c r="B18" s="228" t="s">
        <v>31</v>
      </c>
      <c r="C18" s="242">
        <f>'SO 15591'!C18+'SO 15592'!C18+'SO 15593'!C18</f>
        <v>0</v>
      </c>
      <c r="D18" s="238">
        <f>'SO 15591'!D18+'SO 15592'!D18+'SO 15593'!D18</f>
        <v>0</v>
      </c>
      <c r="E18" s="218">
        <f>'SO 15591'!E18+'SO 15592'!E18+'SO 15593'!E18</f>
        <v>0</v>
      </c>
      <c r="F18" s="285"/>
      <c r="G18" s="286"/>
      <c r="H18" s="219"/>
      <c r="I18" s="245"/>
      <c r="J18" s="259"/>
      <c r="K18" s="256"/>
      <c r="L18" s="256"/>
      <c r="M18" s="256"/>
      <c r="N18" s="256"/>
      <c r="O18" s="256"/>
      <c r="P18" s="152"/>
    </row>
    <row r="19" spans="1:23" ht="18" customHeight="1" x14ac:dyDescent="0.3">
      <c r="A19" s="1"/>
      <c r="B19" s="228" t="s">
        <v>32</v>
      </c>
      <c r="C19" s="243">
        <f>'SO 15591'!C19+'SO 15592'!C19+'SO 15593'!C19</f>
        <v>0</v>
      </c>
      <c r="D19" s="239">
        <f>'SO 15591'!D19+'SO 15592'!D19+'SO 15593'!D19</f>
        <v>0</v>
      </c>
      <c r="E19" s="218">
        <f>'SO 15591'!E19+'SO 15592'!E19+'SO 15593'!E19</f>
        <v>0</v>
      </c>
      <c r="F19" s="287"/>
      <c r="G19" s="288"/>
      <c r="H19" s="219"/>
      <c r="I19" s="245"/>
      <c r="J19" s="259"/>
      <c r="K19" s="256"/>
      <c r="L19" s="256"/>
      <c r="M19" s="256"/>
      <c r="N19" s="256"/>
      <c r="O19" s="256"/>
      <c r="P19" s="152"/>
    </row>
    <row r="20" spans="1:23" ht="18" customHeight="1" x14ac:dyDescent="0.3">
      <c r="A20" s="1"/>
      <c r="B20" s="231" t="s">
        <v>33</v>
      </c>
      <c r="C20" s="235"/>
      <c r="D20" s="235"/>
      <c r="E20" s="252">
        <f>SUM(E15:E19)</f>
        <v>0</v>
      </c>
      <c r="F20" s="278" t="s">
        <v>33</v>
      </c>
      <c r="G20" s="268"/>
      <c r="H20" s="223"/>
      <c r="I20" s="246">
        <f>SUM(I14:I18)</f>
        <v>0</v>
      </c>
      <c r="J20" s="262"/>
      <c r="K20" s="256"/>
      <c r="L20" s="256"/>
      <c r="M20" s="256"/>
      <c r="N20" s="256"/>
      <c r="O20" s="256"/>
      <c r="P20" s="152"/>
    </row>
    <row r="21" spans="1:23" ht="18" customHeight="1" x14ac:dyDescent="0.3">
      <c r="A21" s="1"/>
      <c r="B21" s="202" t="s">
        <v>101</v>
      </c>
      <c r="C21" s="221"/>
      <c r="D21" s="221"/>
      <c r="E21" s="221"/>
      <c r="F21" s="289" t="s">
        <v>101</v>
      </c>
      <c r="G21" s="286"/>
      <c r="H21" s="221"/>
      <c r="I21" s="247"/>
      <c r="J21" s="191"/>
      <c r="K21" s="256"/>
      <c r="L21" s="256"/>
      <c r="M21" s="256"/>
      <c r="N21" s="256"/>
      <c r="O21" s="256"/>
      <c r="P21" s="152"/>
    </row>
    <row r="22" spans="1:23" ht="18" customHeight="1" x14ac:dyDescent="0.3">
      <c r="A22" s="1"/>
      <c r="B22" s="228" t="s">
        <v>102</v>
      </c>
      <c r="C22" s="219"/>
      <c r="D22" s="219"/>
      <c r="E22" s="218">
        <f>'SO 15591'!E21+'SO 15592'!E21+'SO 15593'!E21</f>
        <v>0</v>
      </c>
      <c r="F22" s="289" t="s">
        <v>105</v>
      </c>
      <c r="G22" s="286"/>
      <c r="H22" s="219"/>
      <c r="I22" s="245">
        <f>'SO 15591'!P21+'SO 15592'!P21+'SO 15593'!P21</f>
        <v>0</v>
      </c>
      <c r="J22" s="259"/>
      <c r="K22" s="256"/>
      <c r="L22" s="256"/>
      <c r="M22" s="256"/>
      <c r="N22" s="256"/>
      <c r="O22" s="256"/>
      <c r="P22" s="152"/>
      <c r="V22" s="53"/>
      <c r="W22" s="53"/>
    </row>
    <row r="23" spans="1:23" ht="18" customHeight="1" x14ac:dyDescent="0.3">
      <c r="A23" s="1"/>
      <c r="B23" s="228" t="s">
        <v>103</v>
      </c>
      <c r="C23" s="219"/>
      <c r="D23" s="219"/>
      <c r="E23" s="218">
        <f>'SO 15591'!E22+'SO 15592'!E22+'SO 15593'!E22</f>
        <v>0</v>
      </c>
      <c r="F23" s="289" t="s">
        <v>106</v>
      </c>
      <c r="G23" s="286"/>
      <c r="H23" s="219"/>
      <c r="I23" s="245">
        <f>'SO 15591'!P22+'SO 15592'!P22+'SO 15593'!P22</f>
        <v>0</v>
      </c>
      <c r="J23" s="259"/>
      <c r="K23" s="256"/>
      <c r="L23" s="256"/>
      <c r="M23" s="256"/>
      <c r="N23" s="256"/>
      <c r="O23" s="256"/>
      <c r="P23" s="152"/>
      <c r="V23" s="53"/>
      <c r="W23" s="53"/>
    </row>
    <row r="24" spans="1:23" ht="18" customHeight="1" x14ac:dyDescent="0.3">
      <c r="A24" s="1"/>
      <c r="B24" s="228" t="s">
        <v>104</v>
      </c>
      <c r="C24" s="219"/>
      <c r="D24" s="219"/>
      <c r="E24" s="218">
        <f>'SO 15591'!E23+'SO 15592'!E23+'SO 15593'!E23</f>
        <v>0</v>
      </c>
      <c r="F24" s="289" t="s">
        <v>107</v>
      </c>
      <c r="G24" s="286"/>
      <c r="H24" s="219"/>
      <c r="I24" s="228">
        <f>'SO 15591'!P23+'SO 15592'!P23+'SO 15593'!P23</f>
        <v>0</v>
      </c>
      <c r="J24" s="259"/>
      <c r="K24" s="256"/>
      <c r="L24" s="256"/>
      <c r="M24" s="256"/>
      <c r="N24" s="256"/>
      <c r="O24" s="256"/>
      <c r="P24" s="152"/>
      <c r="V24" s="53"/>
      <c r="W24" s="53"/>
    </row>
    <row r="25" spans="1:23" ht="18" customHeight="1" x14ac:dyDescent="0.3">
      <c r="A25" s="1"/>
      <c r="B25" s="228"/>
      <c r="C25" s="219"/>
      <c r="D25" s="219"/>
      <c r="E25" s="219"/>
      <c r="F25" s="290" t="s">
        <v>33</v>
      </c>
      <c r="G25" s="291"/>
      <c r="H25" s="219"/>
      <c r="I25" s="248">
        <f>SUM(E21:E24)+SUM(I21:I24)</f>
        <v>0</v>
      </c>
      <c r="J25" s="259"/>
      <c r="K25" s="256"/>
      <c r="L25" s="256"/>
      <c r="M25" s="256"/>
      <c r="N25" s="256"/>
      <c r="O25" s="256"/>
      <c r="P25" s="152"/>
    </row>
    <row r="26" spans="1:23" ht="18" customHeight="1" x14ac:dyDescent="0.3">
      <c r="A26" s="1"/>
      <c r="B26" s="201" t="s">
        <v>53</v>
      </c>
      <c r="C26" s="131"/>
      <c r="D26" s="131"/>
      <c r="E26" s="253"/>
      <c r="F26" s="278" t="s">
        <v>37</v>
      </c>
      <c r="G26" s="279"/>
      <c r="H26" s="131"/>
      <c r="I26" s="224"/>
      <c r="J26" s="261"/>
      <c r="K26" s="256"/>
      <c r="L26" s="256"/>
      <c r="M26" s="256"/>
      <c r="N26" s="256"/>
      <c r="O26" s="256"/>
      <c r="P26" s="152"/>
    </row>
    <row r="27" spans="1:23" ht="18" customHeight="1" x14ac:dyDescent="0.3">
      <c r="A27" s="1"/>
      <c r="B27" s="198"/>
      <c r="C27" s="1"/>
      <c r="D27" s="1"/>
      <c r="E27" s="254"/>
      <c r="F27" s="292" t="s">
        <v>38</v>
      </c>
      <c r="G27" s="293"/>
      <c r="H27" s="132"/>
      <c r="I27" s="244">
        <f>E20+I20+I25</f>
        <v>0</v>
      </c>
      <c r="J27" s="191"/>
      <c r="K27" s="256"/>
      <c r="L27" s="256"/>
      <c r="M27" s="256"/>
      <c r="N27" s="256"/>
      <c r="O27" s="256"/>
      <c r="P27" s="152"/>
    </row>
    <row r="28" spans="1:23" ht="18" customHeight="1" x14ac:dyDescent="0.3">
      <c r="A28" s="1"/>
      <c r="B28" s="198"/>
      <c r="C28" s="1"/>
      <c r="D28" s="1"/>
      <c r="E28" s="254"/>
      <c r="F28" s="294" t="s">
        <v>39</v>
      </c>
      <c r="G28" s="295"/>
      <c r="H28" s="234">
        <f>Rekapitulácia!B11</f>
        <v>0</v>
      </c>
      <c r="I28" s="231">
        <f>ROUND(((ROUND(H28,2)*20)/100),2)*1</f>
        <v>0</v>
      </c>
      <c r="J28" s="262"/>
      <c r="K28" s="256"/>
      <c r="L28" s="256"/>
      <c r="M28" s="256"/>
      <c r="N28" s="256"/>
      <c r="O28" s="256"/>
      <c r="P28" s="151"/>
    </row>
    <row r="29" spans="1:23" ht="18" customHeight="1" x14ac:dyDescent="0.3">
      <c r="A29" s="1"/>
      <c r="B29" s="198"/>
      <c r="C29" s="1"/>
      <c r="D29" s="1"/>
      <c r="E29" s="254"/>
      <c r="F29" s="296" t="s">
        <v>40</v>
      </c>
      <c r="G29" s="297"/>
      <c r="H29" s="230">
        <f>Rekapitulácia!B12</f>
        <v>0</v>
      </c>
      <c r="I29" s="202">
        <f>ROUND(((ROUND(H29,2)*0)/100),2)</f>
        <v>0</v>
      </c>
      <c r="J29" s="191"/>
      <c r="K29" s="256"/>
      <c r="L29" s="256"/>
      <c r="M29" s="256"/>
      <c r="N29" s="256"/>
      <c r="O29" s="256"/>
      <c r="P29" s="151"/>
    </row>
    <row r="30" spans="1:23" ht="18" customHeight="1" x14ac:dyDescent="0.3">
      <c r="A30" s="1"/>
      <c r="B30" s="198"/>
      <c r="C30" s="1"/>
      <c r="D30" s="1"/>
      <c r="E30" s="254"/>
      <c r="F30" s="294" t="s">
        <v>41</v>
      </c>
      <c r="G30" s="295"/>
      <c r="H30" s="223"/>
      <c r="I30" s="246">
        <f>SUM(I27:I29)</f>
        <v>0</v>
      </c>
      <c r="J30" s="262"/>
      <c r="K30" s="256"/>
      <c r="L30" s="256"/>
      <c r="M30" s="256"/>
      <c r="N30" s="256"/>
      <c r="O30" s="256"/>
      <c r="P30" s="152"/>
    </row>
    <row r="31" spans="1:23" ht="18" customHeight="1" x14ac:dyDescent="0.3">
      <c r="A31" s="1"/>
      <c r="B31" s="198"/>
      <c r="C31" s="1"/>
      <c r="D31" s="1"/>
      <c r="E31" s="255"/>
      <c r="F31" s="293"/>
      <c r="G31" s="281"/>
      <c r="H31" s="221"/>
      <c r="I31" s="198"/>
      <c r="J31" s="191"/>
      <c r="K31" s="256"/>
      <c r="L31" s="256"/>
      <c r="M31" s="256"/>
      <c r="N31" s="256"/>
      <c r="O31" s="256"/>
      <c r="P31" s="152"/>
    </row>
    <row r="32" spans="1:23" ht="18" customHeight="1" x14ac:dyDescent="0.3">
      <c r="A32" s="1"/>
      <c r="B32" s="201" t="s">
        <v>51</v>
      </c>
      <c r="C32" s="126"/>
      <c r="D32" s="126"/>
      <c r="E32" s="233" t="s">
        <v>52</v>
      </c>
      <c r="F32" s="220"/>
      <c r="G32" s="126"/>
      <c r="H32" s="131"/>
      <c r="I32" s="126"/>
      <c r="J32" s="261"/>
      <c r="K32" s="256"/>
      <c r="L32" s="256"/>
      <c r="M32" s="256"/>
      <c r="N32" s="256"/>
      <c r="O32" s="256"/>
      <c r="P32" s="152"/>
    </row>
    <row r="33" spans="1:23" ht="18" customHeight="1" x14ac:dyDescent="0.3">
      <c r="A33" s="1"/>
      <c r="B33" s="198"/>
      <c r="C33" s="1"/>
      <c r="D33" s="1"/>
      <c r="E33" s="1"/>
      <c r="F33" s="1"/>
      <c r="G33" s="1"/>
      <c r="H33" s="1"/>
      <c r="I33" s="1"/>
      <c r="J33" s="191"/>
      <c r="K33" s="256"/>
      <c r="L33" s="256"/>
      <c r="M33" s="256"/>
      <c r="N33" s="256"/>
      <c r="O33" s="256"/>
      <c r="P33" s="152"/>
    </row>
    <row r="34" spans="1:23" ht="18" customHeight="1" x14ac:dyDescent="0.3">
      <c r="A34" s="1"/>
      <c r="B34" s="198"/>
      <c r="C34" s="1"/>
      <c r="D34" s="1"/>
      <c r="E34" s="1"/>
      <c r="F34" s="1"/>
      <c r="G34" s="1"/>
      <c r="H34" s="1"/>
      <c r="I34" s="1"/>
      <c r="J34" s="191"/>
      <c r="K34" s="256"/>
      <c r="L34" s="256"/>
      <c r="M34" s="256"/>
      <c r="N34" s="256"/>
      <c r="O34" s="256"/>
      <c r="P34" s="152"/>
    </row>
    <row r="35" spans="1:23" ht="18" customHeight="1" x14ac:dyDescent="0.3">
      <c r="A35" s="1"/>
      <c r="B35" s="198"/>
      <c r="C35" s="1"/>
      <c r="D35" s="1"/>
      <c r="E35" s="1"/>
      <c r="F35" s="1"/>
      <c r="G35" s="1"/>
      <c r="H35" s="1"/>
      <c r="I35" s="1"/>
      <c r="J35" s="191"/>
      <c r="K35" s="256"/>
      <c r="L35" s="256"/>
      <c r="M35" s="256"/>
      <c r="N35" s="256"/>
      <c r="O35" s="256"/>
      <c r="P35" s="152"/>
    </row>
    <row r="36" spans="1:23" ht="18" customHeight="1" x14ac:dyDescent="0.3">
      <c r="A36" s="1"/>
      <c r="B36" s="198"/>
      <c r="C36" s="1"/>
      <c r="D36" s="1"/>
      <c r="E36" s="1"/>
      <c r="F36" s="1"/>
      <c r="G36" s="1"/>
      <c r="H36" s="1"/>
      <c r="I36" s="1"/>
      <c r="J36" s="191"/>
      <c r="K36" s="256"/>
      <c r="L36" s="256"/>
      <c r="M36" s="256"/>
      <c r="N36" s="256"/>
      <c r="O36" s="256"/>
      <c r="P36" s="152"/>
    </row>
    <row r="37" spans="1:23" ht="18" customHeight="1" x14ac:dyDescent="0.3">
      <c r="A37" s="1"/>
      <c r="B37" s="198"/>
      <c r="C37" s="1"/>
      <c r="D37" s="1"/>
      <c r="E37" s="1"/>
      <c r="F37" s="1"/>
      <c r="G37" s="1"/>
      <c r="H37" s="1"/>
      <c r="I37" s="1"/>
      <c r="J37" s="191"/>
      <c r="K37" s="256"/>
      <c r="L37" s="256"/>
      <c r="M37" s="256"/>
      <c r="N37" s="256"/>
      <c r="O37" s="256"/>
      <c r="P37" s="152"/>
    </row>
    <row r="38" spans="1:23" ht="18" customHeight="1" x14ac:dyDescent="0.3">
      <c r="A38" s="1"/>
      <c r="B38" s="257"/>
      <c r="C38" s="258"/>
      <c r="D38" s="258"/>
      <c r="E38" s="258"/>
      <c r="F38" s="258"/>
      <c r="G38" s="258"/>
      <c r="H38" s="258"/>
      <c r="I38" s="258"/>
      <c r="J38" s="263"/>
      <c r="K38" s="256"/>
      <c r="L38" s="256"/>
      <c r="M38" s="256"/>
      <c r="N38" s="256"/>
      <c r="O38" s="256"/>
      <c r="P38" s="152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81A2-B8E8-4C40-8C86-82F96F6B560A}">
  <dimension ref="A1:AA92"/>
  <sheetViews>
    <sheetView workbookViewId="0">
      <pane ySplit="1" topLeftCell="A69" activePane="bottomLeft" state="frozen"/>
      <selection pane="bottomLeft" activeCell="H78" sqref="H78:H8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1" t="s">
        <v>15</v>
      </c>
      <c r="C1" s="302"/>
      <c r="D1" s="12"/>
      <c r="E1" s="303" t="s">
        <v>0</v>
      </c>
      <c r="F1" s="304"/>
      <c r="G1" s="13"/>
      <c r="H1" s="355" t="s">
        <v>64</v>
      </c>
      <c r="I1" s="302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3">
        <v>30.126000000000001</v>
      </c>
    </row>
    <row r="2" spans="1:23" ht="34.950000000000003" customHeight="1" x14ac:dyDescent="0.3">
      <c r="A2" s="15"/>
      <c r="B2" s="305" t="s">
        <v>15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16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2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2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2"/>
      <c r="W6" s="53"/>
    </row>
    <row r="7" spans="1:23" ht="19.95" customHeight="1" x14ac:dyDescent="0.3">
      <c r="A7" s="15"/>
      <c r="B7" s="313" t="s">
        <v>23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2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2"/>
      <c r="W8" s="53"/>
    </row>
    <row r="9" spans="1:23" ht="19.95" customHeight="1" x14ac:dyDescent="0.3">
      <c r="A9" s="15"/>
      <c r="B9" s="298" t="s">
        <v>24</v>
      </c>
      <c r="C9" s="299"/>
      <c r="D9" s="299"/>
      <c r="E9" s="299"/>
      <c r="F9" s="299"/>
      <c r="G9" s="299"/>
      <c r="H9" s="300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2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2"/>
      <c r="W10" s="53"/>
    </row>
    <row r="11" spans="1:23" ht="19.95" customHeight="1" x14ac:dyDescent="0.3">
      <c r="A11" s="15"/>
      <c r="B11" s="298" t="s">
        <v>25</v>
      </c>
      <c r="C11" s="299"/>
      <c r="D11" s="299"/>
      <c r="E11" s="299"/>
      <c r="F11" s="299"/>
      <c r="G11" s="299"/>
      <c r="H11" s="300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2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2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2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19" t="s">
        <v>34</v>
      </c>
      <c r="G14" s="320"/>
      <c r="H14" s="321"/>
      <c r="I14" s="32"/>
      <c r="J14" s="25"/>
      <c r="K14" s="26"/>
      <c r="L14" s="26"/>
      <c r="M14" s="26"/>
      <c r="N14" s="26"/>
      <c r="O14" s="73"/>
      <c r="P14" s="81">
        <v>0</v>
      </c>
      <c r="Q14" s="77"/>
      <c r="R14" s="26"/>
      <c r="S14" s="26"/>
      <c r="T14" s="26"/>
      <c r="U14" s="26"/>
      <c r="V14" s="112"/>
      <c r="W14" s="53"/>
    </row>
    <row r="15" spans="1:23" ht="18" customHeight="1" x14ac:dyDescent="0.3">
      <c r="A15" s="15"/>
      <c r="B15" s="55" t="s">
        <v>28</v>
      </c>
      <c r="C15" s="63">
        <f>'SO 15591'!E59</f>
        <v>0</v>
      </c>
      <c r="D15" s="58">
        <f>'SO 15591'!F59</f>
        <v>0</v>
      </c>
      <c r="E15" s="67">
        <f>'SO 15591'!G59</f>
        <v>0</v>
      </c>
      <c r="F15" s="322"/>
      <c r="G15" s="323"/>
      <c r="H15" s="318"/>
      <c r="I15" s="25"/>
      <c r="J15" s="25"/>
      <c r="K15" s="26"/>
      <c r="L15" s="26"/>
      <c r="M15" s="26"/>
      <c r="N15" s="26"/>
      <c r="O15" s="73"/>
      <c r="P15" s="82"/>
      <c r="Q15" s="77"/>
      <c r="R15" s="26"/>
      <c r="S15" s="26"/>
      <c r="T15" s="26"/>
      <c r="U15" s="26"/>
      <c r="V15" s="112"/>
      <c r="W15" s="53"/>
    </row>
    <row r="16" spans="1:23" ht="18" customHeight="1" x14ac:dyDescent="0.3">
      <c r="A16" s="15"/>
      <c r="B16" s="54" t="s">
        <v>29</v>
      </c>
      <c r="C16" s="91"/>
      <c r="D16" s="92"/>
      <c r="E16" s="93"/>
      <c r="F16" s="324" t="s">
        <v>35</v>
      </c>
      <c r="G16" s="323"/>
      <c r="H16" s="318"/>
      <c r="I16" s="25"/>
      <c r="J16" s="25"/>
      <c r="K16" s="26"/>
      <c r="L16" s="26"/>
      <c r="M16" s="26"/>
      <c r="N16" s="26"/>
      <c r="O16" s="73"/>
      <c r="P16" s="83">
        <f>(SUM(Z76:Z91))</f>
        <v>0</v>
      </c>
      <c r="Q16" s="77"/>
      <c r="R16" s="26"/>
      <c r="S16" s="26"/>
      <c r="T16" s="26"/>
      <c r="U16" s="26"/>
      <c r="V16" s="112"/>
      <c r="W16" s="53"/>
    </row>
    <row r="17" spans="1:26" ht="18" customHeight="1" x14ac:dyDescent="0.3">
      <c r="A17" s="15"/>
      <c r="B17" s="55" t="s">
        <v>30</v>
      </c>
      <c r="C17" s="63"/>
      <c r="D17" s="58"/>
      <c r="E17" s="67"/>
      <c r="F17" s="325" t="s">
        <v>36</v>
      </c>
      <c r="G17" s="323"/>
      <c r="H17" s="318"/>
      <c r="I17" s="25"/>
      <c r="J17" s="25"/>
      <c r="K17" s="26"/>
      <c r="L17" s="26"/>
      <c r="M17" s="26"/>
      <c r="N17" s="26"/>
      <c r="O17" s="73"/>
      <c r="P17" s="83">
        <f>(SUM(Y76:Y91))</f>
        <v>0</v>
      </c>
      <c r="Q17" s="77"/>
      <c r="R17" s="26"/>
      <c r="S17" s="26"/>
      <c r="T17" s="26"/>
      <c r="U17" s="26"/>
      <c r="V17" s="112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26"/>
      <c r="G18" s="317"/>
      <c r="H18" s="318"/>
      <c r="I18" s="25"/>
      <c r="J18" s="25"/>
      <c r="K18" s="26"/>
      <c r="L18" s="26"/>
      <c r="M18" s="26"/>
      <c r="N18" s="26"/>
      <c r="O18" s="73"/>
      <c r="P18" s="82"/>
      <c r="Q18" s="77"/>
      <c r="R18" s="26"/>
      <c r="S18" s="26"/>
      <c r="T18" s="26"/>
      <c r="U18" s="26"/>
      <c r="V18" s="112"/>
      <c r="W18" s="53"/>
    </row>
    <row r="19" spans="1:26" ht="18" customHeight="1" x14ac:dyDescent="0.3">
      <c r="A19" s="15"/>
      <c r="B19" s="56" t="s">
        <v>32</v>
      </c>
      <c r="C19" s="65"/>
      <c r="D19" s="60"/>
      <c r="E19" s="68"/>
      <c r="F19" s="327"/>
      <c r="G19" s="328"/>
      <c r="H19" s="329"/>
      <c r="I19" s="25"/>
      <c r="J19" s="25"/>
      <c r="K19" s="26"/>
      <c r="L19" s="26"/>
      <c r="M19" s="26"/>
      <c r="N19" s="26"/>
      <c r="O19" s="73"/>
      <c r="P19" s="82"/>
      <c r="Q19" s="77"/>
      <c r="R19" s="26"/>
      <c r="S19" s="26"/>
      <c r="T19" s="26"/>
      <c r="U19" s="26"/>
      <c r="V19" s="112"/>
      <c r="W19" s="53"/>
    </row>
    <row r="20" spans="1:26" ht="18" customHeight="1" x14ac:dyDescent="0.3">
      <c r="A20" s="15"/>
      <c r="B20" s="52" t="s">
        <v>33</v>
      </c>
      <c r="C20" s="57"/>
      <c r="D20" s="94"/>
      <c r="E20" s="95">
        <f>SUM(E15:E19)</f>
        <v>0</v>
      </c>
      <c r="F20" s="330" t="s">
        <v>33</v>
      </c>
      <c r="G20" s="331"/>
      <c r="H20" s="321"/>
      <c r="I20" s="32"/>
      <c r="J20" s="25"/>
      <c r="K20" s="26"/>
      <c r="L20" s="26"/>
      <c r="M20" s="26"/>
      <c r="N20" s="26"/>
      <c r="O20" s="73"/>
      <c r="P20" s="84">
        <f>SUM(P14:P19)</f>
        <v>0</v>
      </c>
      <c r="Q20" s="77"/>
      <c r="R20" s="26"/>
      <c r="S20" s="26"/>
      <c r="T20" s="26"/>
      <c r="U20" s="26"/>
      <c r="V20" s="112"/>
      <c r="W20" s="53"/>
    </row>
    <row r="21" spans="1:26" ht="18" customHeight="1" x14ac:dyDescent="0.3">
      <c r="A21" s="15"/>
      <c r="B21" s="49" t="s">
        <v>42</v>
      </c>
      <c r="C21" s="51"/>
      <c r="D21" s="90"/>
      <c r="E21" s="69">
        <f>((E15*U22*0)+(E16*V22*0)+(E17*W22*0))/100</f>
        <v>0</v>
      </c>
      <c r="F21" s="332" t="s">
        <v>45</v>
      </c>
      <c r="G21" s="323"/>
      <c r="H21" s="318"/>
      <c r="I21" s="25"/>
      <c r="J21" s="25"/>
      <c r="K21" s="26"/>
      <c r="L21" s="26"/>
      <c r="M21" s="26"/>
      <c r="N21" s="26"/>
      <c r="O21" s="73"/>
      <c r="P21" s="83">
        <f>((E15*X22*0)+(E16*Y22*0)+(E17*Z22*0))/100</f>
        <v>0</v>
      </c>
      <c r="Q21" s="77"/>
      <c r="R21" s="26"/>
      <c r="S21" s="26"/>
      <c r="T21" s="26"/>
      <c r="U21" s="26"/>
      <c r="V21" s="112"/>
      <c r="W21" s="53"/>
    </row>
    <row r="22" spans="1:26" ht="18" customHeight="1" x14ac:dyDescent="0.3">
      <c r="A22" s="15"/>
      <c r="B22" s="45" t="s">
        <v>43</v>
      </c>
      <c r="C22" s="34"/>
      <c r="D22" s="71"/>
      <c r="E22" s="70">
        <f>((E15*U23*0)+(E16*V23*0)+(E17*W23*0))/100</f>
        <v>0</v>
      </c>
      <c r="F22" s="332" t="s">
        <v>46</v>
      </c>
      <c r="G22" s="323"/>
      <c r="H22" s="318"/>
      <c r="I22" s="25"/>
      <c r="J22" s="25"/>
      <c r="K22" s="26"/>
      <c r="L22" s="26"/>
      <c r="M22" s="26"/>
      <c r="N22" s="26"/>
      <c r="O22" s="73"/>
      <c r="P22" s="83">
        <f>((E15*X23*0)+(E16*Y23*0)+(E17*Z23*0))/100</f>
        <v>0</v>
      </c>
      <c r="Q22" s="77"/>
      <c r="R22" s="26"/>
      <c r="S22" s="26"/>
      <c r="T22" s="26"/>
      <c r="U22" s="26">
        <v>1</v>
      </c>
      <c r="V22" s="113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1"/>
      <c r="E23" s="70">
        <f>((E15*U24*0)+(E16*V24*0)+(E17*W24*0))/100</f>
        <v>0</v>
      </c>
      <c r="F23" s="332" t="s">
        <v>47</v>
      </c>
      <c r="G23" s="323"/>
      <c r="H23" s="318"/>
      <c r="I23" s="25"/>
      <c r="J23" s="25"/>
      <c r="K23" s="26"/>
      <c r="L23" s="26"/>
      <c r="M23" s="26"/>
      <c r="N23" s="26"/>
      <c r="O23" s="73"/>
      <c r="P23" s="83">
        <f>((E15*X24*0)+(E16*Y24*0)+(E17*Z24*0))/100</f>
        <v>0</v>
      </c>
      <c r="Q23" s="77"/>
      <c r="R23" s="26"/>
      <c r="S23" s="26"/>
      <c r="T23" s="26"/>
      <c r="U23" s="26">
        <v>1</v>
      </c>
      <c r="V23" s="113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1"/>
      <c r="E24" s="71"/>
      <c r="F24" s="316"/>
      <c r="G24" s="317"/>
      <c r="H24" s="318"/>
      <c r="I24" s="25"/>
      <c r="J24" s="25"/>
      <c r="K24" s="26"/>
      <c r="L24" s="26"/>
      <c r="M24" s="26"/>
      <c r="N24" s="26"/>
      <c r="O24" s="73"/>
      <c r="P24" s="85"/>
      <c r="Q24" s="77"/>
      <c r="R24" s="26"/>
      <c r="S24" s="26"/>
      <c r="T24" s="26"/>
      <c r="U24" s="26">
        <v>1</v>
      </c>
      <c r="V24" s="113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1"/>
      <c r="E25" s="71"/>
      <c r="F25" s="336" t="s">
        <v>33</v>
      </c>
      <c r="G25" s="328"/>
      <c r="H25" s="318"/>
      <c r="I25" s="25"/>
      <c r="J25" s="25"/>
      <c r="K25" s="26"/>
      <c r="L25" s="26"/>
      <c r="M25" s="26"/>
      <c r="N25" s="26"/>
      <c r="O25" s="73"/>
      <c r="P25" s="84">
        <f>SUM(E21:E24)+SUM(P21:P24)</f>
        <v>0</v>
      </c>
      <c r="Q25" s="77"/>
      <c r="R25" s="26"/>
      <c r="S25" s="26"/>
      <c r="T25" s="26"/>
      <c r="U25" s="26"/>
      <c r="V25" s="112"/>
      <c r="W25" s="53"/>
    </row>
    <row r="26" spans="1:26" ht="18" customHeight="1" x14ac:dyDescent="0.3">
      <c r="A26" s="15"/>
      <c r="B26" s="109" t="s">
        <v>53</v>
      </c>
      <c r="C26" s="97"/>
      <c r="D26" s="99"/>
      <c r="E26" s="105"/>
      <c r="F26" s="330" t="s">
        <v>37</v>
      </c>
      <c r="G26" s="337"/>
      <c r="H26" s="338"/>
      <c r="I26" s="23"/>
      <c r="J26" s="23"/>
      <c r="K26" s="24"/>
      <c r="L26" s="24"/>
      <c r="M26" s="24"/>
      <c r="N26" s="24"/>
      <c r="O26" s="74"/>
      <c r="P26" s="86"/>
      <c r="Q26" s="78"/>
      <c r="R26" s="24"/>
      <c r="S26" s="24"/>
      <c r="T26" s="24"/>
      <c r="U26" s="24"/>
      <c r="V26" s="114"/>
      <c r="W26" s="53"/>
    </row>
    <row r="27" spans="1:26" ht="18" customHeight="1" x14ac:dyDescent="0.3">
      <c r="A27" s="15"/>
      <c r="B27" s="41"/>
      <c r="C27" s="36"/>
      <c r="D27" s="72"/>
      <c r="E27" s="106"/>
      <c r="F27" s="339" t="s">
        <v>38</v>
      </c>
      <c r="G27" s="340"/>
      <c r="H27" s="341"/>
      <c r="I27" s="28"/>
      <c r="J27" s="28"/>
      <c r="K27" s="29"/>
      <c r="L27" s="29"/>
      <c r="M27" s="29"/>
      <c r="N27" s="29"/>
      <c r="O27" s="75"/>
      <c r="P27" s="87">
        <f>E20+P20+E25+P25</f>
        <v>0</v>
      </c>
      <c r="Q27" s="79"/>
      <c r="R27" s="29"/>
      <c r="S27" s="29"/>
      <c r="T27" s="29"/>
      <c r="U27" s="29"/>
      <c r="V27" s="115"/>
      <c r="W27" s="53"/>
    </row>
    <row r="28" spans="1:26" ht="18" customHeight="1" x14ac:dyDescent="0.3">
      <c r="A28" s="15"/>
      <c r="B28" s="42"/>
      <c r="C28" s="37"/>
      <c r="D28" s="15"/>
      <c r="E28" s="107"/>
      <c r="F28" s="342" t="s">
        <v>39</v>
      </c>
      <c r="G28" s="343"/>
      <c r="H28" s="207">
        <f>P27-SUM('SO 15591'!K76:'SO 15591'!K91)</f>
        <v>0</v>
      </c>
      <c r="I28" s="21"/>
      <c r="J28" s="21"/>
      <c r="K28" s="22"/>
      <c r="L28" s="22"/>
      <c r="M28" s="22"/>
      <c r="N28" s="22"/>
      <c r="O28" s="76"/>
      <c r="P28" s="88">
        <f>ROUND(((ROUND(H28,2)*20)*1/100),2)</f>
        <v>0</v>
      </c>
      <c r="Q28" s="80"/>
      <c r="R28" s="22"/>
      <c r="S28" s="22"/>
      <c r="T28" s="22"/>
      <c r="U28" s="22"/>
      <c r="V28" s="116"/>
      <c r="W28" s="53"/>
    </row>
    <row r="29" spans="1:26" ht="18" customHeight="1" x14ac:dyDescent="0.3">
      <c r="A29" s="15"/>
      <c r="B29" s="42"/>
      <c r="C29" s="37"/>
      <c r="D29" s="15"/>
      <c r="E29" s="107"/>
      <c r="F29" s="344" t="s">
        <v>40</v>
      </c>
      <c r="G29" s="345"/>
      <c r="H29" s="33">
        <f>SUM('SO 15591'!K76:'SO 15591'!K91)</f>
        <v>0</v>
      </c>
      <c r="I29" s="25"/>
      <c r="J29" s="25"/>
      <c r="K29" s="26"/>
      <c r="L29" s="26"/>
      <c r="M29" s="26"/>
      <c r="N29" s="26"/>
      <c r="O29" s="73"/>
      <c r="P29" s="81">
        <f>ROUND(((ROUND(H29,2)*0)/100),2)</f>
        <v>0</v>
      </c>
      <c r="Q29" s="77"/>
      <c r="R29" s="26"/>
      <c r="S29" s="26"/>
      <c r="T29" s="26"/>
      <c r="U29" s="26"/>
      <c r="V29" s="112"/>
      <c r="W29" s="53"/>
    </row>
    <row r="30" spans="1:26" ht="18" customHeight="1" x14ac:dyDescent="0.3">
      <c r="A30" s="15"/>
      <c r="B30" s="42"/>
      <c r="C30" s="37"/>
      <c r="D30" s="15"/>
      <c r="E30" s="107"/>
      <c r="F30" s="346" t="s">
        <v>41</v>
      </c>
      <c r="G30" s="347"/>
      <c r="H30" s="102"/>
      <c r="I30" s="103"/>
      <c r="J30" s="21"/>
      <c r="K30" s="22"/>
      <c r="L30" s="22"/>
      <c r="M30" s="22"/>
      <c r="N30" s="22"/>
      <c r="O30" s="76"/>
      <c r="P30" s="104">
        <f>SUM(P27:P29)</f>
        <v>0</v>
      </c>
      <c r="Q30" s="77"/>
      <c r="R30" s="26"/>
      <c r="S30" s="26"/>
      <c r="T30" s="26"/>
      <c r="U30" s="26"/>
      <c r="V30" s="112"/>
      <c r="W30" s="53"/>
    </row>
    <row r="31" spans="1:26" ht="18" customHeight="1" x14ac:dyDescent="0.3">
      <c r="A31" s="15"/>
      <c r="B31" s="38"/>
      <c r="C31" s="30"/>
      <c r="D31" s="100"/>
      <c r="E31" s="108"/>
      <c r="F31" s="340"/>
      <c r="G31" s="370"/>
      <c r="H31" s="34"/>
      <c r="I31" s="25"/>
      <c r="J31" s="25"/>
      <c r="K31" s="26"/>
      <c r="L31" s="26"/>
      <c r="M31" s="26"/>
      <c r="N31" s="26"/>
      <c r="O31" s="73"/>
      <c r="P31" s="89"/>
      <c r="Q31" s="77"/>
      <c r="R31" s="26"/>
      <c r="S31" s="26"/>
      <c r="T31" s="26"/>
      <c r="U31" s="26"/>
      <c r="V31" s="112"/>
      <c r="W31" s="53"/>
    </row>
    <row r="32" spans="1:26" ht="18" customHeight="1" x14ac:dyDescent="0.3">
      <c r="A32" s="15"/>
      <c r="B32" s="109" t="s">
        <v>51</v>
      </c>
      <c r="C32" s="101"/>
      <c r="D32" s="19"/>
      <c r="E32" s="110" t="s">
        <v>52</v>
      </c>
      <c r="F32" s="72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4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7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8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8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19"/>
      <c r="W37" s="53"/>
    </row>
    <row r="38" spans="1:23" ht="18" customHeight="1" x14ac:dyDescent="0.3">
      <c r="A38" s="15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5"/>
    </row>
    <row r="42" spans="1:23" x14ac:dyDescent="0.3">
      <c r="A42" s="130"/>
      <c r="B42" s="19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5"/>
    </row>
    <row r="43" spans="1:23" x14ac:dyDescent="0.3">
      <c r="A43" s="130"/>
      <c r="B43" s="19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373" t="s">
        <v>0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5"/>
      <c r="W44" s="53"/>
    </row>
    <row r="45" spans="1:23" x14ac:dyDescent="0.3">
      <c r="A45" s="130"/>
      <c r="B45" s="19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7"/>
      <c r="W45" s="53"/>
    </row>
    <row r="46" spans="1:23" ht="19.95" customHeight="1" x14ac:dyDescent="0.3">
      <c r="A46" s="193"/>
      <c r="B46" s="348" t="s">
        <v>23</v>
      </c>
      <c r="C46" s="349"/>
      <c r="D46" s="349"/>
      <c r="E46" s="350"/>
      <c r="F46" s="351" t="s">
        <v>20</v>
      </c>
      <c r="G46" s="349"/>
      <c r="H46" s="35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8"/>
      <c r="W46" s="53"/>
    </row>
    <row r="47" spans="1:23" ht="19.95" customHeight="1" x14ac:dyDescent="0.3">
      <c r="A47" s="193"/>
      <c r="B47" s="348" t="s">
        <v>24</v>
      </c>
      <c r="C47" s="349"/>
      <c r="D47" s="349"/>
      <c r="E47" s="350"/>
      <c r="F47" s="351" t="s">
        <v>18</v>
      </c>
      <c r="G47" s="349"/>
      <c r="H47" s="35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8"/>
      <c r="W47" s="53"/>
    </row>
    <row r="48" spans="1:23" ht="19.95" customHeight="1" x14ac:dyDescent="0.3">
      <c r="A48" s="193"/>
      <c r="B48" s="348" t="s">
        <v>25</v>
      </c>
      <c r="C48" s="349"/>
      <c r="D48" s="349"/>
      <c r="E48" s="350"/>
      <c r="F48" s="351" t="s">
        <v>57</v>
      </c>
      <c r="G48" s="349"/>
      <c r="H48" s="35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8"/>
      <c r="W48" s="53"/>
    </row>
    <row r="49" spans="1:26" ht="30" customHeight="1" x14ac:dyDescent="0.3">
      <c r="A49" s="193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8"/>
      <c r="W49" s="53"/>
    </row>
    <row r="50" spans="1:26" x14ac:dyDescent="0.3">
      <c r="A50" s="15"/>
      <c r="B50" s="197" t="s">
        <v>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8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8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8"/>
      <c r="W52" s="53"/>
    </row>
    <row r="53" spans="1:26" x14ac:dyDescent="0.3">
      <c r="A53" s="15"/>
      <c r="B53" s="197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8"/>
      <c r="W53" s="53"/>
    </row>
    <row r="54" spans="1:26" x14ac:dyDescent="0.3">
      <c r="A54" s="2"/>
      <c r="B54" s="371" t="s">
        <v>54</v>
      </c>
      <c r="C54" s="372"/>
      <c r="D54" s="128"/>
      <c r="E54" s="128" t="s">
        <v>48</v>
      </c>
      <c r="F54" s="128" t="s">
        <v>49</v>
      </c>
      <c r="G54" s="128" t="s">
        <v>33</v>
      </c>
      <c r="H54" s="128" t="s">
        <v>55</v>
      </c>
      <c r="I54" s="128" t="s">
        <v>56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3"/>
    </row>
    <row r="55" spans="1:26" x14ac:dyDescent="0.3">
      <c r="A55" s="10"/>
      <c r="B55" s="362" t="s">
        <v>59</v>
      </c>
      <c r="C55" s="363"/>
      <c r="D55" s="363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6"/>
      <c r="X55" s="138"/>
      <c r="Y55" s="138"/>
      <c r="Z55" s="138"/>
    </row>
    <row r="56" spans="1:26" x14ac:dyDescent="0.3">
      <c r="A56" s="10"/>
      <c r="B56" s="364" t="s">
        <v>60</v>
      </c>
      <c r="C56" s="365"/>
      <c r="D56" s="365"/>
      <c r="E56" s="139">
        <f>'SO 15591'!L81</f>
        <v>0</v>
      </c>
      <c r="F56" s="139">
        <f>'SO 15591'!M81</f>
        <v>0</v>
      </c>
      <c r="G56" s="139">
        <f>'SO 15591'!I81</f>
        <v>0</v>
      </c>
      <c r="H56" s="140">
        <f>'SO 15591'!S81</f>
        <v>0.51</v>
      </c>
      <c r="I56" s="140">
        <f>'SO 15591'!V81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6"/>
      <c r="X56" s="138"/>
      <c r="Y56" s="138"/>
      <c r="Z56" s="138"/>
    </row>
    <row r="57" spans="1:26" x14ac:dyDescent="0.3">
      <c r="A57" s="10"/>
      <c r="B57" s="364" t="s">
        <v>61</v>
      </c>
      <c r="C57" s="365"/>
      <c r="D57" s="365"/>
      <c r="E57" s="139">
        <f>'SO 15591'!L85</f>
        <v>0</v>
      </c>
      <c r="F57" s="139">
        <f>'SO 15591'!M85</f>
        <v>0</v>
      </c>
      <c r="G57" s="139">
        <f>'SO 15591'!I85</f>
        <v>0</v>
      </c>
      <c r="H57" s="140">
        <f>'SO 15591'!S85</f>
        <v>0</v>
      </c>
      <c r="I57" s="140">
        <f>'SO 15591'!V85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6"/>
      <c r="X57" s="138"/>
      <c r="Y57" s="138"/>
      <c r="Z57" s="138"/>
    </row>
    <row r="58" spans="1:26" x14ac:dyDescent="0.3">
      <c r="A58" s="10"/>
      <c r="B58" s="364" t="s">
        <v>62</v>
      </c>
      <c r="C58" s="365"/>
      <c r="D58" s="365"/>
      <c r="E58" s="139">
        <f>'SO 15591'!L89</f>
        <v>0</v>
      </c>
      <c r="F58" s="139">
        <f>'SO 15591'!M89</f>
        <v>0</v>
      </c>
      <c r="G58" s="139">
        <f>'SO 15591'!I89</f>
        <v>0</v>
      </c>
      <c r="H58" s="140">
        <f>'SO 15591'!S89</f>
        <v>0</v>
      </c>
      <c r="I58" s="140">
        <f>'SO 15591'!V89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6"/>
      <c r="X58" s="138"/>
      <c r="Y58" s="138"/>
      <c r="Z58" s="138"/>
    </row>
    <row r="59" spans="1:26" x14ac:dyDescent="0.3">
      <c r="A59" s="10"/>
      <c r="B59" s="366" t="s">
        <v>59</v>
      </c>
      <c r="C59" s="367"/>
      <c r="D59" s="367"/>
      <c r="E59" s="141">
        <f>'SO 15591'!L91</f>
        <v>0</v>
      </c>
      <c r="F59" s="141">
        <f>'SO 15591'!M91</f>
        <v>0</v>
      </c>
      <c r="G59" s="141">
        <f>'SO 15591'!I91</f>
        <v>0</v>
      </c>
      <c r="H59" s="142">
        <f>'SO 15591'!S91</f>
        <v>0.51</v>
      </c>
      <c r="I59" s="142">
        <f>'SO 15591'!V91</f>
        <v>0</v>
      </c>
      <c r="J59" s="142"/>
      <c r="K59" s="142"/>
      <c r="L59" s="142"/>
      <c r="M59" s="142"/>
      <c r="N59" s="142"/>
      <c r="O59" s="142"/>
      <c r="P59" s="142"/>
      <c r="Q59" s="138"/>
      <c r="R59" s="138"/>
      <c r="S59" s="138"/>
      <c r="T59" s="138"/>
      <c r="U59" s="138"/>
      <c r="V59" s="151"/>
      <c r="W59" s="206"/>
      <c r="X59" s="138"/>
      <c r="Y59" s="138"/>
      <c r="Z59" s="138"/>
    </row>
    <row r="60" spans="1:26" x14ac:dyDescent="0.3">
      <c r="A60" s="1"/>
      <c r="B60" s="198"/>
      <c r="C60" s="1"/>
      <c r="D60" s="1"/>
      <c r="E60" s="132"/>
      <c r="F60" s="132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V60" s="152"/>
      <c r="W60" s="53"/>
    </row>
    <row r="61" spans="1:26" x14ac:dyDescent="0.3">
      <c r="A61" s="143"/>
      <c r="B61" s="368" t="s">
        <v>63</v>
      </c>
      <c r="C61" s="369"/>
      <c r="D61" s="369"/>
      <c r="E61" s="145">
        <f>'SO 15591'!L92</f>
        <v>0</v>
      </c>
      <c r="F61" s="145">
        <f>'SO 15591'!M92</f>
        <v>0</v>
      </c>
      <c r="G61" s="145">
        <f>'SO 15591'!I92</f>
        <v>0</v>
      </c>
      <c r="H61" s="146">
        <f>'SO 15591'!S92</f>
        <v>0.51</v>
      </c>
      <c r="I61" s="146">
        <f>'SO 15591'!V92</f>
        <v>0</v>
      </c>
      <c r="J61" s="147"/>
      <c r="K61" s="147"/>
      <c r="L61" s="147"/>
      <c r="M61" s="147"/>
      <c r="N61" s="147"/>
      <c r="O61" s="147"/>
      <c r="P61" s="147"/>
      <c r="Q61" s="148"/>
      <c r="R61" s="148"/>
      <c r="S61" s="148"/>
      <c r="T61" s="148"/>
      <c r="U61" s="148"/>
      <c r="V61" s="153"/>
      <c r="W61" s="206"/>
      <c r="X61" s="144"/>
      <c r="Y61" s="144"/>
      <c r="Z61" s="144"/>
    </row>
    <row r="62" spans="1:26" x14ac:dyDescent="0.3">
      <c r="A62" s="15"/>
      <c r="B62" s="42"/>
      <c r="C62" s="3"/>
      <c r="D62" s="3"/>
      <c r="E62" s="14"/>
      <c r="F62" s="14"/>
      <c r="G62" s="14"/>
      <c r="H62" s="154"/>
      <c r="I62" s="154"/>
      <c r="J62" s="154"/>
      <c r="K62" s="154"/>
      <c r="L62" s="154"/>
      <c r="M62" s="154"/>
      <c r="N62" s="154"/>
      <c r="O62" s="154"/>
      <c r="P62" s="154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4"/>
      <c r="I63" s="154"/>
      <c r="J63" s="154"/>
      <c r="K63" s="154"/>
      <c r="L63" s="154"/>
      <c r="M63" s="154"/>
      <c r="N63" s="154"/>
      <c r="O63" s="154"/>
      <c r="P63" s="154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5"/>
      <c r="I64" s="155"/>
      <c r="J64" s="155"/>
      <c r="K64" s="155"/>
      <c r="L64" s="155"/>
      <c r="M64" s="155"/>
      <c r="N64" s="155"/>
      <c r="O64" s="155"/>
      <c r="P64" s="155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53" t="s">
        <v>64</v>
      </c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53"/>
    </row>
    <row r="66" spans="1:26" x14ac:dyDescent="0.3">
      <c r="A66" s="15"/>
      <c r="B66" s="96"/>
      <c r="C66" s="19"/>
      <c r="D66" s="19"/>
      <c r="E66" s="98"/>
      <c r="F66" s="98"/>
      <c r="G66" s="98"/>
      <c r="H66" s="169"/>
      <c r="I66" s="169"/>
      <c r="J66" s="169"/>
      <c r="K66" s="169"/>
      <c r="L66" s="169"/>
      <c r="M66" s="169"/>
      <c r="N66" s="169"/>
      <c r="O66" s="169"/>
      <c r="P66" s="169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193"/>
      <c r="B67" s="356" t="s">
        <v>23</v>
      </c>
      <c r="C67" s="357"/>
      <c r="D67" s="357"/>
      <c r="E67" s="358"/>
      <c r="F67" s="167"/>
      <c r="G67" s="167"/>
      <c r="H67" s="168" t="s">
        <v>75</v>
      </c>
      <c r="I67" s="359" t="s">
        <v>76</v>
      </c>
      <c r="J67" s="360"/>
      <c r="K67" s="360"/>
      <c r="L67" s="360"/>
      <c r="M67" s="360"/>
      <c r="N67" s="360"/>
      <c r="O67" s="360"/>
      <c r="P67" s="361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193"/>
      <c r="B68" s="348" t="s">
        <v>24</v>
      </c>
      <c r="C68" s="349"/>
      <c r="D68" s="349"/>
      <c r="E68" s="350"/>
      <c r="F68" s="163"/>
      <c r="G68" s="163"/>
      <c r="H68" s="164" t="s">
        <v>18</v>
      </c>
      <c r="I68" s="164"/>
      <c r="J68" s="154"/>
      <c r="K68" s="154"/>
      <c r="L68" s="154"/>
      <c r="M68" s="154"/>
      <c r="N68" s="154"/>
      <c r="O68" s="154"/>
      <c r="P68" s="154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93"/>
      <c r="B69" s="348" t="s">
        <v>25</v>
      </c>
      <c r="C69" s="349"/>
      <c r="D69" s="349"/>
      <c r="E69" s="350"/>
      <c r="F69" s="163"/>
      <c r="G69" s="163"/>
      <c r="H69" s="164" t="s">
        <v>77</v>
      </c>
      <c r="I69" s="164" t="s">
        <v>22</v>
      </c>
      <c r="J69" s="154"/>
      <c r="K69" s="154"/>
      <c r="L69" s="154"/>
      <c r="M69" s="154"/>
      <c r="N69" s="154"/>
      <c r="O69" s="154"/>
      <c r="P69" s="154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7" t="s">
        <v>78</v>
      </c>
      <c r="C70" s="3"/>
      <c r="D70" s="3"/>
      <c r="E70" s="14"/>
      <c r="F70" s="14"/>
      <c r="G70" s="14"/>
      <c r="H70" s="154"/>
      <c r="I70" s="154"/>
      <c r="J70" s="154"/>
      <c r="K70" s="154"/>
      <c r="L70" s="154"/>
      <c r="M70" s="154"/>
      <c r="N70" s="154"/>
      <c r="O70" s="154"/>
      <c r="P70" s="154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7" t="s">
        <v>16</v>
      </c>
      <c r="C71" s="3"/>
      <c r="D71" s="3"/>
      <c r="E71" s="14"/>
      <c r="F71" s="14"/>
      <c r="G71" s="14"/>
      <c r="H71" s="154"/>
      <c r="I71" s="154"/>
      <c r="J71" s="154"/>
      <c r="K71" s="154"/>
      <c r="L71" s="154"/>
      <c r="M71" s="154"/>
      <c r="N71" s="154"/>
      <c r="O71" s="154"/>
      <c r="P71" s="154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4"/>
      <c r="I72" s="154"/>
      <c r="J72" s="154"/>
      <c r="K72" s="154"/>
      <c r="L72" s="154"/>
      <c r="M72" s="154"/>
      <c r="N72" s="154"/>
      <c r="O72" s="154"/>
      <c r="P72" s="154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4"/>
      <c r="I73" s="154"/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199" t="s">
        <v>58</v>
      </c>
      <c r="C74" s="165"/>
      <c r="D74" s="165"/>
      <c r="E74" s="14"/>
      <c r="F74" s="14"/>
      <c r="G74" s="14"/>
      <c r="H74" s="154"/>
      <c r="I74" s="15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0" t="s">
        <v>65</v>
      </c>
      <c r="C75" s="128" t="s">
        <v>66</v>
      </c>
      <c r="D75" s="128" t="s">
        <v>67</v>
      </c>
      <c r="E75" s="156"/>
      <c r="F75" s="156" t="s">
        <v>68</v>
      </c>
      <c r="G75" s="156" t="s">
        <v>69</v>
      </c>
      <c r="H75" s="157" t="s">
        <v>70</v>
      </c>
      <c r="I75" s="157" t="s">
        <v>71</v>
      </c>
      <c r="J75" s="157"/>
      <c r="K75" s="157"/>
      <c r="L75" s="157"/>
      <c r="M75" s="157"/>
      <c r="N75" s="157"/>
      <c r="O75" s="157"/>
      <c r="P75" s="157" t="s">
        <v>72</v>
      </c>
      <c r="Q75" s="158"/>
      <c r="R75" s="158"/>
      <c r="S75" s="128" t="s">
        <v>73</v>
      </c>
      <c r="T75" s="159"/>
      <c r="U75" s="159"/>
      <c r="V75" s="128" t="s">
        <v>74</v>
      </c>
      <c r="W75" s="53"/>
    </row>
    <row r="76" spans="1:26" x14ac:dyDescent="0.3">
      <c r="A76" s="10"/>
      <c r="B76" s="201"/>
      <c r="C76" s="170"/>
      <c r="D76" s="363" t="s">
        <v>59</v>
      </c>
      <c r="E76" s="363"/>
      <c r="F76" s="135"/>
      <c r="G76" s="171"/>
      <c r="H76" s="135"/>
      <c r="I76" s="135"/>
      <c r="J76" s="136"/>
      <c r="K76" s="136"/>
      <c r="L76" s="136"/>
      <c r="M76" s="136"/>
      <c r="N76" s="136"/>
      <c r="O76" s="136"/>
      <c r="P76" s="136"/>
      <c r="Q76" s="134"/>
      <c r="R76" s="134"/>
      <c r="S76" s="134"/>
      <c r="T76" s="134"/>
      <c r="U76" s="134"/>
      <c r="V76" s="187"/>
      <c r="W76" s="206"/>
      <c r="X76" s="138"/>
      <c r="Y76" s="138"/>
      <c r="Z76" s="138"/>
    </row>
    <row r="77" spans="1:26" x14ac:dyDescent="0.3">
      <c r="A77" s="10"/>
      <c r="B77" s="202"/>
      <c r="C77" s="173">
        <v>5</v>
      </c>
      <c r="D77" s="352" t="s">
        <v>79</v>
      </c>
      <c r="E77" s="352"/>
      <c r="F77" s="139"/>
      <c r="G77" s="172"/>
      <c r="H77" s="139"/>
      <c r="I77" s="139"/>
      <c r="J77" s="140"/>
      <c r="K77" s="140"/>
      <c r="L77" s="140"/>
      <c r="M77" s="140"/>
      <c r="N77" s="140"/>
      <c r="O77" s="140"/>
      <c r="P77" s="140"/>
      <c r="Q77" s="10"/>
      <c r="R77" s="10"/>
      <c r="S77" s="10"/>
      <c r="T77" s="10"/>
      <c r="U77" s="10"/>
      <c r="V77" s="188"/>
      <c r="W77" s="206"/>
      <c r="X77" s="138"/>
      <c r="Y77" s="138"/>
      <c r="Z77" s="138"/>
    </row>
    <row r="78" spans="1:26" ht="25.05" customHeight="1" x14ac:dyDescent="0.3">
      <c r="A78" s="179"/>
      <c r="B78" s="203">
        <v>1</v>
      </c>
      <c r="C78" s="180" t="s">
        <v>80</v>
      </c>
      <c r="D78" s="376" t="s">
        <v>81</v>
      </c>
      <c r="E78" s="376"/>
      <c r="F78" s="174" t="s">
        <v>82</v>
      </c>
      <c r="G78" s="175">
        <v>249</v>
      </c>
      <c r="H78" s="174"/>
      <c r="I78" s="174">
        <f>ROUND(G78*(H78),2)</f>
        <v>0</v>
      </c>
      <c r="J78" s="176">
        <f>ROUND(G78*(N78),2)</f>
        <v>5037.2700000000004</v>
      </c>
      <c r="K78" s="177">
        <f>ROUND(G78*(O78),2)</f>
        <v>0</v>
      </c>
      <c r="L78" s="177">
        <f>ROUND(G78*(H78),2)</f>
        <v>0</v>
      </c>
      <c r="M78" s="177"/>
      <c r="N78" s="177">
        <v>20.23</v>
      </c>
      <c r="O78" s="177"/>
      <c r="P78" s="181"/>
      <c r="Q78" s="181"/>
      <c r="R78" s="181"/>
      <c r="S78" s="178">
        <f>ROUND(G78*(P78),3)</f>
        <v>0</v>
      </c>
      <c r="T78" s="178"/>
      <c r="U78" s="178"/>
      <c r="V78" s="189"/>
      <c r="W78" s="53"/>
      <c r="Z78">
        <v>0</v>
      </c>
    </row>
    <row r="79" spans="1:26" ht="25.05" customHeight="1" x14ac:dyDescent="0.3">
      <c r="A79" s="179"/>
      <c r="B79" s="203">
        <v>2</v>
      </c>
      <c r="C79" s="180" t="s">
        <v>83</v>
      </c>
      <c r="D79" s="376" t="s">
        <v>84</v>
      </c>
      <c r="E79" s="376"/>
      <c r="F79" s="174" t="s">
        <v>82</v>
      </c>
      <c r="G79" s="175">
        <v>830</v>
      </c>
      <c r="H79" s="174"/>
      <c r="I79" s="174">
        <f>ROUND(G79*(H79),2)</f>
        <v>0</v>
      </c>
      <c r="J79" s="176">
        <f>ROUND(G79*(N79),2)</f>
        <v>531.20000000000005</v>
      </c>
      <c r="K79" s="177">
        <f>ROUND(G79*(O79),2)</f>
        <v>0</v>
      </c>
      <c r="L79" s="177">
        <f>ROUND(G79*(H79),2)</f>
        <v>0</v>
      </c>
      <c r="M79" s="177"/>
      <c r="N79" s="177">
        <v>0.64</v>
      </c>
      <c r="O79" s="177"/>
      <c r="P79" s="181">
        <v>6.0999999999999997E-4</v>
      </c>
      <c r="Q79" s="181"/>
      <c r="R79" s="181">
        <v>6.0999999999999997E-4</v>
      </c>
      <c r="S79" s="178">
        <f>ROUND(G79*(P79),3)</f>
        <v>0.50600000000000001</v>
      </c>
      <c r="T79" s="178"/>
      <c r="U79" s="178"/>
      <c r="V79" s="189"/>
      <c r="W79" s="53"/>
      <c r="Z79">
        <v>0</v>
      </c>
    </row>
    <row r="80" spans="1:26" x14ac:dyDescent="0.3">
      <c r="A80" s="179"/>
      <c r="B80" s="203">
        <v>3</v>
      </c>
      <c r="C80" s="180" t="s">
        <v>85</v>
      </c>
      <c r="D80" s="376" t="s">
        <v>86</v>
      </c>
      <c r="E80" s="376"/>
      <c r="F80" s="174" t="s">
        <v>82</v>
      </c>
      <c r="G80" s="175">
        <v>830</v>
      </c>
      <c r="H80" s="174"/>
      <c r="I80" s="174">
        <f>ROUND(G80*(H80),2)</f>
        <v>0</v>
      </c>
      <c r="J80" s="176">
        <f>ROUND(G80*(N80),2)</f>
        <v>12533</v>
      </c>
      <c r="K80" s="177">
        <f>ROUND(G80*(O80),2)</f>
        <v>0</v>
      </c>
      <c r="L80" s="177">
        <f>ROUND(G80*(H80),2)</f>
        <v>0</v>
      </c>
      <c r="M80" s="177"/>
      <c r="N80" s="177">
        <v>15.1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89"/>
      <c r="W80" s="53"/>
      <c r="Z80">
        <v>0</v>
      </c>
    </row>
    <row r="81" spans="1:26" x14ac:dyDescent="0.3">
      <c r="A81" s="10"/>
      <c r="B81" s="202"/>
      <c r="C81" s="173">
        <v>5</v>
      </c>
      <c r="D81" s="352" t="s">
        <v>79</v>
      </c>
      <c r="E81" s="352"/>
      <c r="F81" s="139"/>
      <c r="G81" s="172"/>
      <c r="H81" s="139"/>
      <c r="I81" s="141">
        <f>ROUND((SUM(I77:I80))/1,2)</f>
        <v>0</v>
      </c>
      <c r="J81" s="140"/>
      <c r="K81" s="140"/>
      <c r="L81" s="140">
        <f>ROUND((SUM(L77:L80))/1,2)</f>
        <v>0</v>
      </c>
      <c r="M81" s="140">
        <f>ROUND((SUM(M77:M80))/1,2)</f>
        <v>0</v>
      </c>
      <c r="N81" s="140"/>
      <c r="O81" s="140"/>
      <c r="P81" s="140"/>
      <c r="Q81" s="10"/>
      <c r="R81" s="10"/>
      <c r="S81" s="10">
        <f>ROUND((SUM(S77:S80))/1,2)</f>
        <v>0.51</v>
      </c>
      <c r="T81" s="10"/>
      <c r="U81" s="10"/>
      <c r="V81" s="190">
        <f>ROUND((SUM(V77:V80))/1,2)</f>
        <v>0</v>
      </c>
      <c r="W81" s="206"/>
      <c r="X81" s="138"/>
      <c r="Y81" s="138"/>
      <c r="Z81" s="138"/>
    </row>
    <row r="82" spans="1:26" x14ac:dyDescent="0.3">
      <c r="A82" s="1"/>
      <c r="B82" s="198"/>
      <c r="C82" s="1"/>
      <c r="D82" s="1"/>
      <c r="E82" s="132"/>
      <c r="F82" s="132"/>
      <c r="G82" s="166"/>
      <c r="H82" s="132"/>
      <c r="I82" s="132"/>
      <c r="J82" s="133"/>
      <c r="K82" s="133"/>
      <c r="L82" s="133"/>
      <c r="M82" s="133"/>
      <c r="N82" s="133"/>
      <c r="O82" s="133"/>
      <c r="P82" s="133"/>
      <c r="Q82" s="1"/>
      <c r="R82" s="1"/>
      <c r="S82" s="1"/>
      <c r="T82" s="1"/>
      <c r="U82" s="1"/>
      <c r="V82" s="191"/>
      <c r="W82" s="53"/>
    </row>
    <row r="83" spans="1:26" x14ac:dyDescent="0.3">
      <c r="A83" s="10"/>
      <c r="B83" s="202"/>
      <c r="C83" s="173">
        <v>9</v>
      </c>
      <c r="D83" s="352" t="s">
        <v>87</v>
      </c>
      <c r="E83" s="352"/>
      <c r="F83" s="139"/>
      <c r="G83" s="172"/>
      <c r="H83" s="139"/>
      <c r="I83" s="139"/>
      <c r="J83" s="140"/>
      <c r="K83" s="140"/>
      <c r="L83" s="140"/>
      <c r="M83" s="140"/>
      <c r="N83" s="140"/>
      <c r="O83" s="140"/>
      <c r="P83" s="140"/>
      <c r="Q83" s="10"/>
      <c r="R83" s="10"/>
      <c r="S83" s="10"/>
      <c r="T83" s="10"/>
      <c r="U83" s="10"/>
      <c r="V83" s="188"/>
      <c r="W83" s="206"/>
      <c r="X83" s="138"/>
      <c r="Y83" s="138"/>
      <c r="Z83" s="138"/>
    </row>
    <row r="84" spans="1:26" ht="25.05" customHeight="1" x14ac:dyDescent="0.3">
      <c r="A84" s="179"/>
      <c r="B84" s="203">
        <v>4</v>
      </c>
      <c r="C84" s="180" t="s">
        <v>88</v>
      </c>
      <c r="D84" s="376" t="s">
        <v>89</v>
      </c>
      <c r="E84" s="376"/>
      <c r="F84" s="174" t="s">
        <v>82</v>
      </c>
      <c r="G84" s="175">
        <v>830</v>
      </c>
      <c r="H84" s="174"/>
      <c r="I84" s="174">
        <f>ROUND(G84*(H84),2)</f>
        <v>0</v>
      </c>
      <c r="J84" s="176">
        <f>ROUND(G84*(N84),2)</f>
        <v>33.200000000000003</v>
      </c>
      <c r="K84" s="177">
        <f>ROUND(G84*(O84),2)</f>
        <v>0</v>
      </c>
      <c r="L84" s="177">
        <f>ROUND(G84*(H84),2)</f>
        <v>0</v>
      </c>
      <c r="M84" s="177"/>
      <c r="N84" s="177">
        <v>0.04</v>
      </c>
      <c r="O84" s="177"/>
      <c r="P84" s="181"/>
      <c r="Q84" s="181"/>
      <c r="R84" s="181"/>
      <c r="S84" s="178">
        <f>ROUND(G84*(P84),3)</f>
        <v>0</v>
      </c>
      <c r="T84" s="178"/>
      <c r="U84" s="178"/>
      <c r="V84" s="189"/>
      <c r="W84" s="53"/>
      <c r="Z84">
        <v>0</v>
      </c>
    </row>
    <row r="85" spans="1:26" x14ac:dyDescent="0.3">
      <c r="A85" s="10"/>
      <c r="B85" s="202"/>
      <c r="C85" s="173">
        <v>9</v>
      </c>
      <c r="D85" s="352" t="s">
        <v>87</v>
      </c>
      <c r="E85" s="352"/>
      <c r="F85" s="139"/>
      <c r="G85" s="172"/>
      <c r="H85" s="139"/>
      <c r="I85" s="141">
        <f>ROUND((SUM(I83:I84))/1,2)</f>
        <v>0</v>
      </c>
      <c r="J85" s="140"/>
      <c r="K85" s="140"/>
      <c r="L85" s="140">
        <f>ROUND((SUM(L83:L84))/1,2)</f>
        <v>0</v>
      </c>
      <c r="M85" s="140">
        <f>ROUND((SUM(M83:M84))/1,2)</f>
        <v>0</v>
      </c>
      <c r="N85" s="140"/>
      <c r="O85" s="140"/>
      <c r="P85" s="140"/>
      <c r="Q85" s="10"/>
      <c r="R85" s="10"/>
      <c r="S85" s="10">
        <f>ROUND((SUM(S83:S84))/1,2)</f>
        <v>0</v>
      </c>
      <c r="T85" s="10"/>
      <c r="U85" s="10"/>
      <c r="V85" s="190">
        <f>ROUND((SUM(V83:V84))/1,2)</f>
        <v>0</v>
      </c>
      <c r="W85" s="206"/>
      <c r="X85" s="138"/>
      <c r="Y85" s="138"/>
      <c r="Z85" s="138"/>
    </row>
    <row r="86" spans="1:26" x14ac:dyDescent="0.3">
      <c r="A86" s="1"/>
      <c r="B86" s="198"/>
      <c r="C86" s="1"/>
      <c r="D86" s="1"/>
      <c r="E86" s="132"/>
      <c r="F86" s="132"/>
      <c r="G86" s="166"/>
      <c r="H86" s="132"/>
      <c r="I86" s="132"/>
      <c r="J86" s="133"/>
      <c r="K86" s="133"/>
      <c r="L86" s="133"/>
      <c r="M86" s="133"/>
      <c r="N86" s="133"/>
      <c r="O86" s="133"/>
      <c r="P86" s="133"/>
      <c r="Q86" s="1"/>
      <c r="R86" s="1"/>
      <c r="S86" s="1"/>
      <c r="T86" s="1"/>
      <c r="U86" s="1"/>
      <c r="V86" s="191"/>
      <c r="W86" s="53"/>
    </row>
    <row r="87" spans="1:26" x14ac:dyDescent="0.3">
      <c r="A87" s="10"/>
      <c r="B87" s="202"/>
      <c r="C87" s="173">
        <v>99</v>
      </c>
      <c r="D87" s="352" t="s">
        <v>90</v>
      </c>
      <c r="E87" s="352"/>
      <c r="F87" s="139"/>
      <c r="G87" s="172"/>
      <c r="H87" s="139"/>
      <c r="I87" s="139"/>
      <c r="J87" s="140"/>
      <c r="K87" s="140"/>
      <c r="L87" s="140"/>
      <c r="M87" s="140"/>
      <c r="N87" s="140"/>
      <c r="O87" s="140"/>
      <c r="P87" s="140"/>
      <c r="Q87" s="10"/>
      <c r="R87" s="10"/>
      <c r="S87" s="10"/>
      <c r="T87" s="10"/>
      <c r="U87" s="10"/>
      <c r="V87" s="188"/>
      <c r="W87" s="206"/>
      <c r="X87" s="138"/>
      <c r="Y87" s="138"/>
      <c r="Z87" s="138"/>
    </row>
    <row r="88" spans="1:26" ht="25.05" customHeight="1" x14ac:dyDescent="0.3">
      <c r="A88" s="179"/>
      <c r="B88" s="203">
        <v>5</v>
      </c>
      <c r="C88" s="180" t="s">
        <v>91</v>
      </c>
      <c r="D88" s="376" t="s">
        <v>92</v>
      </c>
      <c r="E88" s="376"/>
      <c r="F88" s="174" t="s">
        <v>93</v>
      </c>
      <c r="G88" s="175">
        <v>147.101</v>
      </c>
      <c r="H88" s="174"/>
      <c r="I88" s="174">
        <f>ROUND(G88*(H88),2)</f>
        <v>0</v>
      </c>
      <c r="J88" s="176">
        <f>ROUND(G88*(N88),2)</f>
        <v>305.97000000000003</v>
      </c>
      <c r="K88" s="177">
        <f>ROUND(G88*(O88),2)</f>
        <v>0</v>
      </c>
      <c r="L88" s="177">
        <f>ROUND(G88*(H88),2)</f>
        <v>0</v>
      </c>
      <c r="M88" s="177"/>
      <c r="N88" s="177">
        <v>2.08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89"/>
      <c r="W88" s="53"/>
      <c r="Z88">
        <v>0</v>
      </c>
    </row>
    <row r="89" spans="1:26" x14ac:dyDescent="0.3">
      <c r="A89" s="10"/>
      <c r="B89" s="202"/>
      <c r="C89" s="173">
        <v>99</v>
      </c>
      <c r="D89" s="352" t="s">
        <v>90</v>
      </c>
      <c r="E89" s="352"/>
      <c r="F89" s="139"/>
      <c r="G89" s="172"/>
      <c r="H89" s="139"/>
      <c r="I89" s="141">
        <f>ROUND((SUM(I87:I88))/1,2)</f>
        <v>0</v>
      </c>
      <c r="J89" s="140"/>
      <c r="K89" s="140"/>
      <c r="L89" s="140">
        <f>ROUND((SUM(L87:L88))/1,2)</f>
        <v>0</v>
      </c>
      <c r="M89" s="140">
        <f>ROUND((SUM(M87:M88))/1,2)</f>
        <v>0</v>
      </c>
      <c r="N89" s="140"/>
      <c r="O89" s="140"/>
      <c r="P89" s="182"/>
      <c r="Q89" s="1"/>
      <c r="R89" s="1"/>
      <c r="S89" s="182">
        <f>ROUND((SUM(S87:S88))/1,2)</f>
        <v>0</v>
      </c>
      <c r="T89" s="2"/>
      <c r="U89" s="2"/>
      <c r="V89" s="190">
        <f>ROUND((SUM(V87:V88))/1,2)</f>
        <v>0</v>
      </c>
      <c r="W89" s="53"/>
    </row>
    <row r="90" spans="1:26" x14ac:dyDescent="0.3">
      <c r="A90" s="1"/>
      <c r="B90" s="198"/>
      <c r="C90" s="1"/>
      <c r="D90" s="1"/>
      <c r="E90" s="132"/>
      <c r="F90" s="132"/>
      <c r="G90" s="166"/>
      <c r="H90" s="132"/>
      <c r="I90" s="132"/>
      <c r="J90" s="133"/>
      <c r="K90" s="133"/>
      <c r="L90" s="133"/>
      <c r="M90" s="133"/>
      <c r="N90" s="133"/>
      <c r="O90" s="133"/>
      <c r="P90" s="133"/>
      <c r="Q90" s="1"/>
      <c r="R90" s="1"/>
      <c r="S90" s="1"/>
      <c r="T90" s="1"/>
      <c r="U90" s="1"/>
      <c r="V90" s="191"/>
      <c r="W90" s="53"/>
    </row>
    <row r="91" spans="1:26" x14ac:dyDescent="0.3">
      <c r="A91" s="10"/>
      <c r="B91" s="202"/>
      <c r="C91" s="10"/>
      <c r="D91" s="367" t="s">
        <v>59</v>
      </c>
      <c r="E91" s="367"/>
      <c r="F91" s="139"/>
      <c r="G91" s="172"/>
      <c r="H91" s="139"/>
      <c r="I91" s="141">
        <f>ROUND((SUM(I76:I90))/2,2)</f>
        <v>0</v>
      </c>
      <c r="J91" s="140"/>
      <c r="K91" s="140"/>
      <c r="L91" s="140">
        <f>ROUND((SUM(L76:L90))/2,2)</f>
        <v>0</v>
      </c>
      <c r="M91" s="140">
        <f>ROUND((SUM(M76:M90))/2,2)</f>
        <v>0</v>
      </c>
      <c r="N91" s="140"/>
      <c r="O91" s="140"/>
      <c r="P91" s="182"/>
      <c r="Q91" s="1"/>
      <c r="R91" s="1"/>
      <c r="S91" s="182">
        <f>ROUND((SUM(S76:S90))/2,2)</f>
        <v>0.51</v>
      </c>
      <c r="T91" s="1"/>
      <c r="U91" s="1"/>
      <c r="V91" s="190">
        <f>ROUND((SUM(V76:V90))/2,2)</f>
        <v>0</v>
      </c>
      <c r="W91" s="53"/>
    </row>
    <row r="92" spans="1:26" x14ac:dyDescent="0.3">
      <c r="A92" s="1"/>
      <c r="B92" s="204"/>
      <c r="C92" s="183"/>
      <c r="D92" s="377" t="s">
        <v>63</v>
      </c>
      <c r="E92" s="377"/>
      <c r="F92" s="184"/>
      <c r="G92" s="185"/>
      <c r="H92" s="184"/>
      <c r="I92" s="184">
        <f>ROUND((SUM(I76:I91))/3,2)</f>
        <v>0</v>
      </c>
      <c r="J92" s="186"/>
      <c r="K92" s="186">
        <f>ROUND((SUM(K76:K91))/3,2)</f>
        <v>0</v>
      </c>
      <c r="L92" s="186">
        <f>ROUND((SUM(L76:L91))/3,2)</f>
        <v>0</v>
      </c>
      <c r="M92" s="186">
        <f>ROUND((SUM(M76:M91))/3,2)</f>
        <v>0</v>
      </c>
      <c r="N92" s="186"/>
      <c r="O92" s="186"/>
      <c r="P92" s="185"/>
      <c r="Q92" s="183"/>
      <c r="R92" s="183"/>
      <c r="S92" s="185">
        <f>ROUND((SUM(S76:S91))/3,2)</f>
        <v>0.51</v>
      </c>
      <c r="T92" s="183"/>
      <c r="U92" s="183"/>
      <c r="V92" s="192">
        <f>ROUND((SUM(V76:V91))/3,2)</f>
        <v>0</v>
      </c>
      <c r="W92" s="53"/>
      <c r="Y92">
        <f>(SUM(Y76:Y91))</f>
        <v>0</v>
      </c>
      <c r="Z92">
        <f>(SUM(Z76:Z91))</f>
        <v>0</v>
      </c>
    </row>
  </sheetData>
  <mergeCells count="60">
    <mergeCell ref="D91:E91"/>
    <mergeCell ref="D92:E92"/>
    <mergeCell ref="D83:E83"/>
    <mergeCell ref="D84:E84"/>
    <mergeCell ref="D85:E85"/>
    <mergeCell ref="D87:E87"/>
    <mergeCell ref="D88:E88"/>
    <mergeCell ref="D89:E89"/>
    <mergeCell ref="D76:E76"/>
    <mergeCell ref="D77:E77"/>
    <mergeCell ref="D78:E78"/>
    <mergeCell ref="D79:E79"/>
    <mergeCell ref="D80:E80"/>
    <mergeCell ref="D81:E81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F6C89E64-CE72-487A-9AC9-B1A3B8870351}"/>
    <hyperlink ref="E1:F1" location="A54:A54" tooltip="Klikni na prechod ku rekapitulácii..." display="Rekapitulácia rozpočtu" xr:uid="{B986E6A7-1C84-4567-B48E-34B58C968C08}"/>
    <hyperlink ref="H1:I1" location="B75:B75" tooltip="Klikni na prechod ku Rozpočet..." display="Rozpočet" xr:uid="{C9F73384-EE71-49EC-8E13-AB06DA0C6D2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Oprava miestnych komunikácií v obci Michalok / Vetva A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1D09-495B-4701-BEA9-B20999A2C33C}">
  <dimension ref="A1:AA92"/>
  <sheetViews>
    <sheetView workbookViewId="0">
      <pane ySplit="1" topLeftCell="A69" activePane="bottomLeft" state="frozen"/>
      <selection pane="bottomLeft" activeCell="H78" sqref="H78:H8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1" t="s">
        <v>15</v>
      </c>
      <c r="C1" s="302"/>
      <c r="D1" s="12"/>
      <c r="E1" s="303" t="s">
        <v>0</v>
      </c>
      <c r="F1" s="304"/>
      <c r="G1" s="13"/>
      <c r="H1" s="355" t="s">
        <v>64</v>
      </c>
      <c r="I1" s="302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3">
        <v>30.126000000000001</v>
      </c>
    </row>
    <row r="2" spans="1:23" ht="34.950000000000003" customHeight="1" x14ac:dyDescent="0.3">
      <c r="A2" s="15"/>
      <c r="B2" s="305" t="s">
        <v>15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94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2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2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2"/>
      <c r="W6" s="53"/>
    </row>
    <row r="7" spans="1:23" ht="19.95" customHeight="1" x14ac:dyDescent="0.3">
      <c r="A7" s="15"/>
      <c r="B7" s="313" t="s">
        <v>23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2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2"/>
      <c r="W8" s="53"/>
    </row>
    <row r="9" spans="1:23" ht="19.95" customHeight="1" x14ac:dyDescent="0.3">
      <c r="A9" s="15"/>
      <c r="B9" s="298" t="s">
        <v>24</v>
      </c>
      <c r="C9" s="299"/>
      <c r="D9" s="299"/>
      <c r="E9" s="299"/>
      <c r="F9" s="299"/>
      <c r="G9" s="299"/>
      <c r="H9" s="300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2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2"/>
      <c r="W10" s="53"/>
    </row>
    <row r="11" spans="1:23" ht="19.95" customHeight="1" x14ac:dyDescent="0.3">
      <c r="A11" s="15"/>
      <c r="B11" s="298" t="s">
        <v>25</v>
      </c>
      <c r="C11" s="299"/>
      <c r="D11" s="299"/>
      <c r="E11" s="299"/>
      <c r="F11" s="299"/>
      <c r="G11" s="299"/>
      <c r="H11" s="300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2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2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2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19" t="s">
        <v>34</v>
      </c>
      <c r="G14" s="320"/>
      <c r="H14" s="321"/>
      <c r="I14" s="32"/>
      <c r="J14" s="25"/>
      <c r="K14" s="26"/>
      <c r="L14" s="26"/>
      <c r="M14" s="26"/>
      <c r="N14" s="26"/>
      <c r="O14" s="73"/>
      <c r="P14" s="81">
        <v>0</v>
      </c>
      <c r="Q14" s="77"/>
      <c r="R14" s="26"/>
      <c r="S14" s="26"/>
      <c r="T14" s="26"/>
      <c r="U14" s="26"/>
      <c r="V14" s="112"/>
      <c r="W14" s="53"/>
    </row>
    <row r="15" spans="1:23" ht="18" customHeight="1" x14ac:dyDescent="0.3">
      <c r="A15" s="15"/>
      <c r="B15" s="55" t="s">
        <v>28</v>
      </c>
      <c r="C15" s="63">
        <f>'SO 15592'!E59</f>
        <v>0</v>
      </c>
      <c r="D15" s="58">
        <f>'SO 15592'!F59</f>
        <v>0</v>
      </c>
      <c r="E15" s="67">
        <f>'SO 15592'!G59</f>
        <v>0</v>
      </c>
      <c r="F15" s="322"/>
      <c r="G15" s="323"/>
      <c r="H15" s="318"/>
      <c r="I15" s="25"/>
      <c r="J15" s="25"/>
      <c r="K15" s="26"/>
      <c r="L15" s="26"/>
      <c r="M15" s="26"/>
      <c r="N15" s="26"/>
      <c r="O15" s="73"/>
      <c r="P15" s="82"/>
      <c r="Q15" s="77"/>
      <c r="R15" s="26"/>
      <c r="S15" s="26"/>
      <c r="T15" s="26"/>
      <c r="U15" s="26"/>
      <c r="V15" s="112"/>
      <c r="W15" s="53"/>
    </row>
    <row r="16" spans="1:23" ht="18" customHeight="1" x14ac:dyDescent="0.3">
      <c r="A16" s="15"/>
      <c r="B16" s="54" t="s">
        <v>29</v>
      </c>
      <c r="C16" s="91"/>
      <c r="D16" s="92"/>
      <c r="E16" s="93"/>
      <c r="F16" s="324" t="s">
        <v>35</v>
      </c>
      <c r="G16" s="323"/>
      <c r="H16" s="318"/>
      <c r="I16" s="25"/>
      <c r="J16" s="25"/>
      <c r="K16" s="26"/>
      <c r="L16" s="26"/>
      <c r="M16" s="26"/>
      <c r="N16" s="26"/>
      <c r="O16" s="73"/>
      <c r="P16" s="83">
        <f>(SUM(Z76:Z91))</f>
        <v>0</v>
      </c>
      <c r="Q16" s="77"/>
      <c r="R16" s="26"/>
      <c r="S16" s="26"/>
      <c r="T16" s="26"/>
      <c r="U16" s="26"/>
      <c r="V16" s="112"/>
      <c r="W16" s="53"/>
    </row>
    <row r="17" spans="1:26" ht="18" customHeight="1" x14ac:dyDescent="0.3">
      <c r="A17" s="15"/>
      <c r="B17" s="55" t="s">
        <v>30</v>
      </c>
      <c r="C17" s="63"/>
      <c r="D17" s="58"/>
      <c r="E17" s="67"/>
      <c r="F17" s="325" t="s">
        <v>36</v>
      </c>
      <c r="G17" s="323"/>
      <c r="H17" s="318"/>
      <c r="I17" s="25"/>
      <c r="J17" s="25"/>
      <c r="K17" s="26"/>
      <c r="L17" s="26"/>
      <c r="M17" s="26"/>
      <c r="N17" s="26"/>
      <c r="O17" s="73"/>
      <c r="P17" s="83">
        <f>(SUM(Y76:Y91))</f>
        <v>0</v>
      </c>
      <c r="Q17" s="77"/>
      <c r="R17" s="26"/>
      <c r="S17" s="26"/>
      <c r="T17" s="26"/>
      <c r="U17" s="26"/>
      <c r="V17" s="112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26"/>
      <c r="G18" s="317"/>
      <c r="H18" s="318"/>
      <c r="I18" s="25"/>
      <c r="J18" s="25"/>
      <c r="K18" s="26"/>
      <c r="L18" s="26"/>
      <c r="M18" s="26"/>
      <c r="N18" s="26"/>
      <c r="O18" s="73"/>
      <c r="P18" s="82"/>
      <c r="Q18" s="77"/>
      <c r="R18" s="26"/>
      <c r="S18" s="26"/>
      <c r="T18" s="26"/>
      <c r="U18" s="26"/>
      <c r="V18" s="112"/>
      <c r="W18" s="53"/>
    </row>
    <row r="19" spans="1:26" ht="18" customHeight="1" x14ac:dyDescent="0.3">
      <c r="A19" s="15"/>
      <c r="B19" s="56" t="s">
        <v>32</v>
      </c>
      <c r="C19" s="65"/>
      <c r="D19" s="60"/>
      <c r="E19" s="68"/>
      <c r="F19" s="327"/>
      <c r="G19" s="328"/>
      <c r="H19" s="329"/>
      <c r="I19" s="25"/>
      <c r="J19" s="25"/>
      <c r="K19" s="26"/>
      <c r="L19" s="26"/>
      <c r="M19" s="26"/>
      <c r="N19" s="26"/>
      <c r="O19" s="73"/>
      <c r="P19" s="82"/>
      <c r="Q19" s="77"/>
      <c r="R19" s="26"/>
      <c r="S19" s="26"/>
      <c r="T19" s="26"/>
      <c r="U19" s="26"/>
      <c r="V19" s="112"/>
      <c r="W19" s="53"/>
    </row>
    <row r="20" spans="1:26" ht="18" customHeight="1" x14ac:dyDescent="0.3">
      <c r="A20" s="15"/>
      <c r="B20" s="52" t="s">
        <v>33</v>
      </c>
      <c r="C20" s="57"/>
      <c r="D20" s="94"/>
      <c r="E20" s="95">
        <f>SUM(E15:E19)</f>
        <v>0</v>
      </c>
      <c r="F20" s="330" t="s">
        <v>33</v>
      </c>
      <c r="G20" s="331"/>
      <c r="H20" s="321"/>
      <c r="I20" s="32"/>
      <c r="J20" s="25"/>
      <c r="K20" s="26"/>
      <c r="L20" s="26"/>
      <c r="M20" s="26"/>
      <c r="N20" s="26"/>
      <c r="O20" s="73"/>
      <c r="P20" s="84">
        <f>SUM(P14:P19)</f>
        <v>0</v>
      </c>
      <c r="Q20" s="77"/>
      <c r="R20" s="26"/>
      <c r="S20" s="26"/>
      <c r="T20" s="26"/>
      <c r="U20" s="26"/>
      <c r="V20" s="112"/>
      <c r="W20" s="53"/>
    </row>
    <row r="21" spans="1:26" ht="18" customHeight="1" x14ac:dyDescent="0.3">
      <c r="A21" s="15"/>
      <c r="B21" s="49" t="s">
        <v>42</v>
      </c>
      <c r="C21" s="51"/>
      <c r="D21" s="90"/>
      <c r="E21" s="69">
        <f>((E15*U22*0)+(E16*V22*0)+(E17*W22*0))/100</f>
        <v>0</v>
      </c>
      <c r="F21" s="332" t="s">
        <v>45</v>
      </c>
      <c r="G21" s="323"/>
      <c r="H21" s="318"/>
      <c r="I21" s="25"/>
      <c r="J21" s="25"/>
      <c r="K21" s="26"/>
      <c r="L21" s="26"/>
      <c r="M21" s="26"/>
      <c r="N21" s="26"/>
      <c r="O21" s="73"/>
      <c r="P21" s="83">
        <f>((E15*X22*0)+(E16*Y22*0)+(E17*Z22*0))/100</f>
        <v>0</v>
      </c>
      <c r="Q21" s="77"/>
      <c r="R21" s="26"/>
      <c r="S21" s="26"/>
      <c r="T21" s="26"/>
      <c r="U21" s="26"/>
      <c r="V21" s="112"/>
      <c r="W21" s="53"/>
    </row>
    <row r="22" spans="1:26" ht="18" customHeight="1" x14ac:dyDescent="0.3">
      <c r="A22" s="15"/>
      <c r="B22" s="45" t="s">
        <v>43</v>
      </c>
      <c r="C22" s="34"/>
      <c r="D22" s="71"/>
      <c r="E22" s="70">
        <f>((E15*U23*0)+(E16*V23*0)+(E17*W23*0))/100</f>
        <v>0</v>
      </c>
      <c r="F22" s="332" t="s">
        <v>46</v>
      </c>
      <c r="G22" s="323"/>
      <c r="H22" s="318"/>
      <c r="I22" s="25"/>
      <c r="J22" s="25"/>
      <c r="K22" s="26"/>
      <c r="L22" s="26"/>
      <c r="M22" s="26"/>
      <c r="N22" s="26"/>
      <c r="O22" s="73"/>
      <c r="P22" s="83">
        <f>((E15*X23*0)+(E16*Y23*0)+(E17*Z23*0))/100</f>
        <v>0</v>
      </c>
      <c r="Q22" s="77"/>
      <c r="R22" s="26"/>
      <c r="S22" s="26"/>
      <c r="T22" s="26"/>
      <c r="U22" s="26">
        <v>1</v>
      </c>
      <c r="V22" s="113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1"/>
      <c r="E23" s="70">
        <f>((E15*U24*0)+(E16*V24*0)+(E17*W24*0))/100</f>
        <v>0</v>
      </c>
      <c r="F23" s="332" t="s">
        <v>47</v>
      </c>
      <c r="G23" s="323"/>
      <c r="H23" s="318"/>
      <c r="I23" s="25"/>
      <c r="J23" s="25"/>
      <c r="K23" s="26"/>
      <c r="L23" s="26"/>
      <c r="M23" s="26"/>
      <c r="N23" s="26"/>
      <c r="O23" s="73"/>
      <c r="P23" s="83">
        <f>((E15*X24*0)+(E16*Y24*0)+(E17*Z24*0))/100</f>
        <v>0</v>
      </c>
      <c r="Q23" s="77"/>
      <c r="R23" s="26"/>
      <c r="S23" s="26"/>
      <c r="T23" s="26"/>
      <c r="U23" s="26">
        <v>1</v>
      </c>
      <c r="V23" s="113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1"/>
      <c r="E24" s="71"/>
      <c r="F24" s="316"/>
      <c r="G24" s="317"/>
      <c r="H24" s="318"/>
      <c r="I24" s="25"/>
      <c r="J24" s="25"/>
      <c r="K24" s="26"/>
      <c r="L24" s="26"/>
      <c r="M24" s="26"/>
      <c r="N24" s="26"/>
      <c r="O24" s="73"/>
      <c r="P24" s="85"/>
      <c r="Q24" s="77"/>
      <c r="R24" s="26"/>
      <c r="S24" s="26"/>
      <c r="T24" s="26"/>
      <c r="U24" s="26">
        <v>1</v>
      </c>
      <c r="V24" s="113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1"/>
      <c r="E25" s="71"/>
      <c r="F25" s="336" t="s">
        <v>33</v>
      </c>
      <c r="G25" s="328"/>
      <c r="H25" s="318"/>
      <c r="I25" s="25"/>
      <c r="J25" s="25"/>
      <c r="K25" s="26"/>
      <c r="L25" s="26"/>
      <c r="M25" s="26"/>
      <c r="N25" s="26"/>
      <c r="O25" s="73"/>
      <c r="P25" s="84">
        <f>SUM(E21:E24)+SUM(P21:P24)</f>
        <v>0</v>
      </c>
      <c r="Q25" s="77"/>
      <c r="R25" s="26"/>
      <c r="S25" s="26"/>
      <c r="T25" s="26"/>
      <c r="U25" s="26"/>
      <c r="V25" s="112"/>
      <c r="W25" s="53"/>
    </row>
    <row r="26" spans="1:26" ht="18" customHeight="1" x14ac:dyDescent="0.3">
      <c r="A26" s="15"/>
      <c r="B26" s="109" t="s">
        <v>53</v>
      </c>
      <c r="C26" s="97"/>
      <c r="D26" s="99"/>
      <c r="E26" s="105"/>
      <c r="F26" s="330" t="s">
        <v>37</v>
      </c>
      <c r="G26" s="337"/>
      <c r="H26" s="338"/>
      <c r="I26" s="23"/>
      <c r="J26" s="23"/>
      <c r="K26" s="24"/>
      <c r="L26" s="24"/>
      <c r="M26" s="24"/>
      <c r="N26" s="24"/>
      <c r="O26" s="74"/>
      <c r="P26" s="86"/>
      <c r="Q26" s="78"/>
      <c r="R26" s="24"/>
      <c r="S26" s="24"/>
      <c r="T26" s="24"/>
      <c r="U26" s="24"/>
      <c r="V26" s="114"/>
      <c r="W26" s="53"/>
    </row>
    <row r="27" spans="1:26" ht="18" customHeight="1" x14ac:dyDescent="0.3">
      <c r="A27" s="15"/>
      <c r="B27" s="41"/>
      <c r="C27" s="36"/>
      <c r="D27" s="72"/>
      <c r="E27" s="106"/>
      <c r="F27" s="339" t="s">
        <v>38</v>
      </c>
      <c r="G27" s="340"/>
      <c r="H27" s="341"/>
      <c r="I27" s="28"/>
      <c r="J27" s="28"/>
      <c r="K27" s="29"/>
      <c r="L27" s="29"/>
      <c r="M27" s="29"/>
      <c r="N27" s="29"/>
      <c r="O27" s="75"/>
      <c r="P27" s="87">
        <f>E20+P20+E25+P25</f>
        <v>0</v>
      </c>
      <c r="Q27" s="79"/>
      <c r="R27" s="29"/>
      <c r="S27" s="29"/>
      <c r="T27" s="29"/>
      <c r="U27" s="29"/>
      <c r="V27" s="115"/>
      <c r="W27" s="53"/>
    </row>
    <row r="28" spans="1:26" ht="18" customHeight="1" x14ac:dyDescent="0.3">
      <c r="A28" s="15"/>
      <c r="B28" s="42"/>
      <c r="C28" s="37"/>
      <c r="D28" s="15"/>
      <c r="E28" s="107"/>
      <c r="F28" s="342" t="s">
        <v>39</v>
      </c>
      <c r="G28" s="343"/>
      <c r="H28" s="207">
        <f>P27-SUM('SO 15592'!K76:'SO 15592'!K91)</f>
        <v>0</v>
      </c>
      <c r="I28" s="21"/>
      <c r="J28" s="21"/>
      <c r="K28" s="22"/>
      <c r="L28" s="22"/>
      <c r="M28" s="22"/>
      <c r="N28" s="22"/>
      <c r="O28" s="76"/>
      <c r="P28" s="88">
        <f>ROUND(((ROUND(H28,2)*20)*1/100),2)</f>
        <v>0</v>
      </c>
      <c r="Q28" s="80"/>
      <c r="R28" s="22"/>
      <c r="S28" s="22"/>
      <c r="T28" s="22"/>
      <c r="U28" s="22"/>
      <c r="V28" s="116"/>
      <c r="W28" s="53"/>
    </row>
    <row r="29" spans="1:26" ht="18" customHeight="1" x14ac:dyDescent="0.3">
      <c r="A29" s="15"/>
      <c r="B29" s="42"/>
      <c r="C29" s="37"/>
      <c r="D29" s="15"/>
      <c r="E29" s="107"/>
      <c r="F29" s="344" t="s">
        <v>40</v>
      </c>
      <c r="G29" s="345"/>
      <c r="H29" s="33">
        <f>SUM('SO 15592'!K76:'SO 15592'!K91)</f>
        <v>0</v>
      </c>
      <c r="I29" s="25"/>
      <c r="J29" s="25"/>
      <c r="K29" s="26"/>
      <c r="L29" s="26"/>
      <c r="M29" s="26"/>
      <c r="N29" s="26"/>
      <c r="O29" s="73"/>
      <c r="P29" s="81">
        <f>ROUND(((ROUND(H29,2)*0)/100),2)</f>
        <v>0</v>
      </c>
      <c r="Q29" s="77"/>
      <c r="R29" s="26"/>
      <c r="S29" s="26"/>
      <c r="T29" s="26"/>
      <c r="U29" s="26"/>
      <c r="V29" s="112"/>
      <c r="W29" s="53"/>
    </row>
    <row r="30" spans="1:26" ht="18" customHeight="1" x14ac:dyDescent="0.3">
      <c r="A30" s="15"/>
      <c r="B30" s="42"/>
      <c r="C30" s="37"/>
      <c r="D30" s="15"/>
      <c r="E30" s="107"/>
      <c r="F30" s="346" t="s">
        <v>41</v>
      </c>
      <c r="G30" s="347"/>
      <c r="H30" s="102"/>
      <c r="I30" s="103"/>
      <c r="J30" s="21"/>
      <c r="K30" s="22"/>
      <c r="L30" s="22"/>
      <c r="M30" s="22"/>
      <c r="N30" s="22"/>
      <c r="O30" s="76"/>
      <c r="P30" s="104">
        <f>SUM(P27:P29)</f>
        <v>0</v>
      </c>
      <c r="Q30" s="77"/>
      <c r="R30" s="26"/>
      <c r="S30" s="26"/>
      <c r="T30" s="26"/>
      <c r="U30" s="26"/>
      <c r="V30" s="112"/>
      <c r="W30" s="53"/>
    </row>
    <row r="31" spans="1:26" ht="18" customHeight="1" x14ac:dyDescent="0.3">
      <c r="A31" s="15"/>
      <c r="B31" s="38"/>
      <c r="C31" s="30"/>
      <c r="D31" s="100"/>
      <c r="E31" s="108"/>
      <c r="F31" s="340"/>
      <c r="G31" s="370"/>
      <c r="H31" s="34"/>
      <c r="I31" s="25"/>
      <c r="J31" s="25"/>
      <c r="K31" s="26"/>
      <c r="L31" s="26"/>
      <c r="M31" s="26"/>
      <c r="N31" s="26"/>
      <c r="O31" s="73"/>
      <c r="P31" s="89"/>
      <c r="Q31" s="77"/>
      <c r="R31" s="26"/>
      <c r="S31" s="26"/>
      <c r="T31" s="26"/>
      <c r="U31" s="26"/>
      <c r="V31" s="112"/>
      <c r="W31" s="53"/>
    </row>
    <row r="32" spans="1:26" ht="18" customHeight="1" x14ac:dyDescent="0.3">
      <c r="A32" s="15"/>
      <c r="B32" s="109" t="s">
        <v>51</v>
      </c>
      <c r="C32" s="101"/>
      <c r="D32" s="19"/>
      <c r="E32" s="110" t="s">
        <v>52</v>
      </c>
      <c r="F32" s="72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4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7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8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8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19"/>
      <c r="W37" s="53"/>
    </row>
    <row r="38" spans="1:23" ht="18" customHeight="1" x14ac:dyDescent="0.3">
      <c r="A38" s="15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5"/>
    </row>
    <row r="42" spans="1:23" x14ac:dyDescent="0.3">
      <c r="A42" s="130"/>
      <c r="B42" s="19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5"/>
    </row>
    <row r="43" spans="1:23" x14ac:dyDescent="0.3">
      <c r="A43" s="130"/>
      <c r="B43" s="19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373" t="s">
        <v>0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5"/>
      <c r="W44" s="53"/>
    </row>
    <row r="45" spans="1:23" x14ac:dyDescent="0.3">
      <c r="A45" s="130"/>
      <c r="B45" s="19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7"/>
      <c r="W45" s="53"/>
    </row>
    <row r="46" spans="1:23" ht="19.95" customHeight="1" x14ac:dyDescent="0.3">
      <c r="A46" s="193"/>
      <c r="B46" s="348" t="s">
        <v>23</v>
      </c>
      <c r="C46" s="349"/>
      <c r="D46" s="349"/>
      <c r="E46" s="350"/>
      <c r="F46" s="351" t="s">
        <v>20</v>
      </c>
      <c r="G46" s="349"/>
      <c r="H46" s="35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8"/>
      <c r="W46" s="53"/>
    </row>
    <row r="47" spans="1:23" ht="19.95" customHeight="1" x14ac:dyDescent="0.3">
      <c r="A47" s="193"/>
      <c r="B47" s="348" t="s">
        <v>24</v>
      </c>
      <c r="C47" s="349"/>
      <c r="D47" s="349"/>
      <c r="E47" s="350"/>
      <c r="F47" s="351" t="s">
        <v>18</v>
      </c>
      <c r="G47" s="349"/>
      <c r="H47" s="35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8"/>
      <c r="W47" s="53"/>
    </row>
    <row r="48" spans="1:23" ht="19.95" customHeight="1" x14ac:dyDescent="0.3">
      <c r="A48" s="193"/>
      <c r="B48" s="348" t="s">
        <v>25</v>
      </c>
      <c r="C48" s="349"/>
      <c r="D48" s="349"/>
      <c r="E48" s="350"/>
      <c r="F48" s="351" t="s">
        <v>57</v>
      </c>
      <c r="G48" s="349"/>
      <c r="H48" s="35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8"/>
      <c r="W48" s="53"/>
    </row>
    <row r="49" spans="1:26" ht="30" customHeight="1" x14ac:dyDescent="0.3">
      <c r="A49" s="193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8"/>
      <c r="W49" s="53"/>
    </row>
    <row r="50" spans="1:26" x14ac:dyDescent="0.3">
      <c r="A50" s="15"/>
      <c r="B50" s="197" t="s">
        <v>94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8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8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8"/>
      <c r="W52" s="53"/>
    </row>
    <row r="53" spans="1:26" x14ac:dyDescent="0.3">
      <c r="A53" s="15"/>
      <c r="B53" s="197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8"/>
      <c r="W53" s="53"/>
    </row>
    <row r="54" spans="1:26" x14ac:dyDescent="0.3">
      <c r="A54" s="2"/>
      <c r="B54" s="371" t="s">
        <v>54</v>
      </c>
      <c r="C54" s="372"/>
      <c r="D54" s="128"/>
      <c r="E54" s="128" t="s">
        <v>48</v>
      </c>
      <c r="F54" s="128" t="s">
        <v>49</v>
      </c>
      <c r="G54" s="128" t="s">
        <v>33</v>
      </c>
      <c r="H54" s="128" t="s">
        <v>55</v>
      </c>
      <c r="I54" s="128" t="s">
        <v>56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3"/>
    </row>
    <row r="55" spans="1:26" x14ac:dyDescent="0.3">
      <c r="A55" s="10"/>
      <c r="B55" s="362" t="s">
        <v>59</v>
      </c>
      <c r="C55" s="363"/>
      <c r="D55" s="363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6"/>
      <c r="X55" s="138"/>
      <c r="Y55" s="138"/>
      <c r="Z55" s="138"/>
    </row>
    <row r="56" spans="1:26" x14ac:dyDescent="0.3">
      <c r="A56" s="10"/>
      <c r="B56" s="364" t="s">
        <v>60</v>
      </c>
      <c r="C56" s="365"/>
      <c r="D56" s="365"/>
      <c r="E56" s="139">
        <f>'SO 15592'!L81</f>
        <v>0</v>
      </c>
      <c r="F56" s="139">
        <f>'SO 15592'!M81</f>
        <v>0</v>
      </c>
      <c r="G56" s="139">
        <f>'SO 15592'!I81</f>
        <v>0</v>
      </c>
      <c r="H56" s="140">
        <f>'SO 15592'!S81</f>
        <v>0.33</v>
      </c>
      <c r="I56" s="140">
        <f>'SO 15592'!V81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6"/>
      <c r="X56" s="138"/>
      <c r="Y56" s="138"/>
      <c r="Z56" s="138"/>
    </row>
    <row r="57" spans="1:26" x14ac:dyDescent="0.3">
      <c r="A57" s="10"/>
      <c r="B57" s="364" t="s">
        <v>61</v>
      </c>
      <c r="C57" s="365"/>
      <c r="D57" s="365"/>
      <c r="E57" s="139">
        <f>'SO 15592'!L85</f>
        <v>0</v>
      </c>
      <c r="F57" s="139">
        <f>'SO 15592'!M85</f>
        <v>0</v>
      </c>
      <c r="G57" s="139">
        <f>'SO 15592'!I85</f>
        <v>0</v>
      </c>
      <c r="H57" s="140">
        <f>'SO 15592'!S85</f>
        <v>0</v>
      </c>
      <c r="I57" s="140">
        <f>'SO 15592'!V85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6"/>
      <c r="X57" s="138"/>
      <c r="Y57" s="138"/>
      <c r="Z57" s="138"/>
    </row>
    <row r="58" spans="1:26" x14ac:dyDescent="0.3">
      <c r="A58" s="10"/>
      <c r="B58" s="364" t="s">
        <v>62</v>
      </c>
      <c r="C58" s="365"/>
      <c r="D58" s="365"/>
      <c r="E58" s="139">
        <f>'SO 15592'!L89</f>
        <v>0</v>
      </c>
      <c r="F58" s="139">
        <f>'SO 15592'!M89</f>
        <v>0</v>
      </c>
      <c r="G58" s="139">
        <f>'SO 15592'!I89</f>
        <v>0</v>
      </c>
      <c r="H58" s="140">
        <f>'SO 15592'!S89</f>
        <v>0</v>
      </c>
      <c r="I58" s="140">
        <f>'SO 15592'!V89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6"/>
      <c r="X58" s="138"/>
      <c r="Y58" s="138"/>
      <c r="Z58" s="138"/>
    </row>
    <row r="59" spans="1:26" x14ac:dyDescent="0.3">
      <c r="A59" s="10"/>
      <c r="B59" s="366" t="s">
        <v>59</v>
      </c>
      <c r="C59" s="367"/>
      <c r="D59" s="367"/>
      <c r="E59" s="141">
        <f>'SO 15592'!L91</f>
        <v>0</v>
      </c>
      <c r="F59" s="141">
        <f>'SO 15592'!M91</f>
        <v>0</v>
      </c>
      <c r="G59" s="141">
        <f>'SO 15592'!I91</f>
        <v>0</v>
      </c>
      <c r="H59" s="142">
        <f>'SO 15592'!S91</f>
        <v>0.33</v>
      </c>
      <c r="I59" s="142">
        <f>'SO 15592'!V91</f>
        <v>0</v>
      </c>
      <c r="J59" s="142"/>
      <c r="K59" s="142"/>
      <c r="L59" s="142"/>
      <c r="M59" s="142"/>
      <c r="N59" s="142"/>
      <c r="O59" s="142"/>
      <c r="P59" s="142"/>
      <c r="Q59" s="138"/>
      <c r="R59" s="138"/>
      <c r="S59" s="138"/>
      <c r="T59" s="138"/>
      <c r="U59" s="138"/>
      <c r="V59" s="151"/>
      <c r="W59" s="206"/>
      <c r="X59" s="138"/>
      <c r="Y59" s="138"/>
      <c r="Z59" s="138"/>
    </row>
    <row r="60" spans="1:26" x14ac:dyDescent="0.3">
      <c r="A60" s="1"/>
      <c r="B60" s="198"/>
      <c r="C60" s="1"/>
      <c r="D60" s="1"/>
      <c r="E60" s="132"/>
      <c r="F60" s="132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V60" s="152"/>
      <c r="W60" s="53"/>
    </row>
    <row r="61" spans="1:26" x14ac:dyDescent="0.3">
      <c r="A61" s="143"/>
      <c r="B61" s="368" t="s">
        <v>63</v>
      </c>
      <c r="C61" s="369"/>
      <c r="D61" s="369"/>
      <c r="E61" s="145">
        <f>'SO 15592'!L92</f>
        <v>0</v>
      </c>
      <c r="F61" s="145">
        <f>'SO 15592'!M92</f>
        <v>0</v>
      </c>
      <c r="G61" s="145">
        <f>'SO 15592'!I92</f>
        <v>0</v>
      </c>
      <c r="H61" s="146">
        <f>'SO 15592'!S92</f>
        <v>0.33</v>
      </c>
      <c r="I61" s="146">
        <f>'SO 15592'!V92</f>
        <v>0</v>
      </c>
      <c r="J61" s="147"/>
      <c r="K61" s="147"/>
      <c r="L61" s="147"/>
      <c r="M61" s="147"/>
      <c r="N61" s="147"/>
      <c r="O61" s="147"/>
      <c r="P61" s="147"/>
      <c r="Q61" s="148"/>
      <c r="R61" s="148"/>
      <c r="S61" s="148"/>
      <c r="T61" s="148"/>
      <c r="U61" s="148"/>
      <c r="V61" s="153"/>
      <c r="W61" s="206"/>
      <c r="X61" s="144"/>
      <c r="Y61" s="144"/>
      <c r="Z61" s="144"/>
    </row>
    <row r="62" spans="1:26" x14ac:dyDescent="0.3">
      <c r="A62" s="15"/>
      <c r="B62" s="42"/>
      <c r="C62" s="3"/>
      <c r="D62" s="3"/>
      <c r="E62" s="14"/>
      <c r="F62" s="14"/>
      <c r="G62" s="14"/>
      <c r="H62" s="154"/>
      <c r="I62" s="154"/>
      <c r="J62" s="154"/>
      <c r="K62" s="154"/>
      <c r="L62" s="154"/>
      <c r="M62" s="154"/>
      <c r="N62" s="154"/>
      <c r="O62" s="154"/>
      <c r="P62" s="154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4"/>
      <c r="I63" s="154"/>
      <c r="J63" s="154"/>
      <c r="K63" s="154"/>
      <c r="L63" s="154"/>
      <c r="M63" s="154"/>
      <c r="N63" s="154"/>
      <c r="O63" s="154"/>
      <c r="P63" s="154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5"/>
      <c r="I64" s="155"/>
      <c r="J64" s="155"/>
      <c r="K64" s="155"/>
      <c r="L64" s="155"/>
      <c r="M64" s="155"/>
      <c r="N64" s="155"/>
      <c r="O64" s="155"/>
      <c r="P64" s="155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53" t="s">
        <v>64</v>
      </c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53"/>
    </row>
    <row r="66" spans="1:26" x14ac:dyDescent="0.3">
      <c r="A66" s="15"/>
      <c r="B66" s="96"/>
      <c r="C66" s="19"/>
      <c r="D66" s="19"/>
      <c r="E66" s="98"/>
      <c r="F66" s="98"/>
      <c r="G66" s="98"/>
      <c r="H66" s="169"/>
      <c r="I66" s="169"/>
      <c r="J66" s="169"/>
      <c r="K66" s="169"/>
      <c r="L66" s="169"/>
      <c r="M66" s="169"/>
      <c r="N66" s="169"/>
      <c r="O66" s="169"/>
      <c r="P66" s="169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193"/>
      <c r="B67" s="356" t="s">
        <v>23</v>
      </c>
      <c r="C67" s="357"/>
      <c r="D67" s="357"/>
      <c r="E67" s="358"/>
      <c r="F67" s="167"/>
      <c r="G67" s="167"/>
      <c r="H67" s="168" t="s">
        <v>75</v>
      </c>
      <c r="I67" s="359" t="s">
        <v>76</v>
      </c>
      <c r="J67" s="360"/>
      <c r="K67" s="360"/>
      <c r="L67" s="360"/>
      <c r="M67" s="360"/>
      <c r="N67" s="360"/>
      <c r="O67" s="360"/>
      <c r="P67" s="361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193"/>
      <c r="B68" s="348" t="s">
        <v>24</v>
      </c>
      <c r="C68" s="349"/>
      <c r="D68" s="349"/>
      <c r="E68" s="350"/>
      <c r="F68" s="163"/>
      <c r="G68" s="163"/>
      <c r="H68" s="164" t="s">
        <v>18</v>
      </c>
      <c r="I68" s="164"/>
      <c r="J68" s="154"/>
      <c r="K68" s="154"/>
      <c r="L68" s="154"/>
      <c r="M68" s="154"/>
      <c r="N68" s="154"/>
      <c r="O68" s="154"/>
      <c r="P68" s="154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93"/>
      <c r="B69" s="348" t="s">
        <v>25</v>
      </c>
      <c r="C69" s="349"/>
      <c r="D69" s="349"/>
      <c r="E69" s="350"/>
      <c r="F69" s="163"/>
      <c r="G69" s="163"/>
      <c r="H69" s="164" t="s">
        <v>77</v>
      </c>
      <c r="I69" s="164" t="s">
        <v>22</v>
      </c>
      <c r="J69" s="154"/>
      <c r="K69" s="154"/>
      <c r="L69" s="154"/>
      <c r="M69" s="154"/>
      <c r="N69" s="154"/>
      <c r="O69" s="154"/>
      <c r="P69" s="154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7" t="s">
        <v>78</v>
      </c>
      <c r="C70" s="3"/>
      <c r="D70" s="3"/>
      <c r="E70" s="14"/>
      <c r="F70" s="14"/>
      <c r="G70" s="14"/>
      <c r="H70" s="154"/>
      <c r="I70" s="154"/>
      <c r="J70" s="154"/>
      <c r="K70" s="154"/>
      <c r="L70" s="154"/>
      <c r="M70" s="154"/>
      <c r="N70" s="154"/>
      <c r="O70" s="154"/>
      <c r="P70" s="154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7" t="s">
        <v>94</v>
      </c>
      <c r="C71" s="3"/>
      <c r="D71" s="3"/>
      <c r="E71" s="14"/>
      <c r="F71" s="14"/>
      <c r="G71" s="14"/>
      <c r="H71" s="154"/>
      <c r="I71" s="154"/>
      <c r="J71" s="154"/>
      <c r="K71" s="154"/>
      <c r="L71" s="154"/>
      <c r="M71" s="154"/>
      <c r="N71" s="154"/>
      <c r="O71" s="154"/>
      <c r="P71" s="154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4"/>
      <c r="I72" s="154"/>
      <c r="J72" s="154"/>
      <c r="K72" s="154"/>
      <c r="L72" s="154"/>
      <c r="M72" s="154"/>
      <c r="N72" s="154"/>
      <c r="O72" s="154"/>
      <c r="P72" s="154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4"/>
      <c r="I73" s="154"/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199" t="s">
        <v>58</v>
      </c>
      <c r="C74" s="165"/>
      <c r="D74" s="165"/>
      <c r="E74" s="14"/>
      <c r="F74" s="14"/>
      <c r="G74" s="14"/>
      <c r="H74" s="154"/>
      <c r="I74" s="15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0" t="s">
        <v>65</v>
      </c>
      <c r="C75" s="128" t="s">
        <v>66</v>
      </c>
      <c r="D75" s="128" t="s">
        <v>67</v>
      </c>
      <c r="E75" s="156"/>
      <c r="F75" s="156" t="s">
        <v>68</v>
      </c>
      <c r="G75" s="156" t="s">
        <v>69</v>
      </c>
      <c r="H75" s="157" t="s">
        <v>70</v>
      </c>
      <c r="I75" s="157" t="s">
        <v>71</v>
      </c>
      <c r="J75" s="157"/>
      <c r="K75" s="157"/>
      <c r="L75" s="157"/>
      <c r="M75" s="157"/>
      <c r="N75" s="157"/>
      <c r="O75" s="157"/>
      <c r="P75" s="157" t="s">
        <v>72</v>
      </c>
      <c r="Q75" s="158"/>
      <c r="R75" s="158"/>
      <c r="S75" s="128" t="s">
        <v>73</v>
      </c>
      <c r="T75" s="159"/>
      <c r="U75" s="159"/>
      <c r="V75" s="128" t="s">
        <v>74</v>
      </c>
      <c r="W75" s="53"/>
    </row>
    <row r="76" spans="1:26" x14ac:dyDescent="0.3">
      <c r="A76" s="10"/>
      <c r="B76" s="201"/>
      <c r="C76" s="170"/>
      <c r="D76" s="363" t="s">
        <v>59</v>
      </c>
      <c r="E76" s="363"/>
      <c r="F76" s="135"/>
      <c r="G76" s="171"/>
      <c r="H76" s="135"/>
      <c r="I76" s="135"/>
      <c r="J76" s="136"/>
      <c r="K76" s="136"/>
      <c r="L76" s="136"/>
      <c r="M76" s="136"/>
      <c r="N76" s="136"/>
      <c r="O76" s="136"/>
      <c r="P76" s="136"/>
      <c r="Q76" s="134"/>
      <c r="R76" s="134"/>
      <c r="S76" s="134"/>
      <c r="T76" s="134"/>
      <c r="U76" s="134"/>
      <c r="V76" s="187"/>
      <c r="W76" s="206"/>
      <c r="X76" s="138"/>
      <c r="Y76" s="138"/>
      <c r="Z76" s="138"/>
    </row>
    <row r="77" spans="1:26" x14ac:dyDescent="0.3">
      <c r="A77" s="10"/>
      <c r="B77" s="202"/>
      <c r="C77" s="173">
        <v>5</v>
      </c>
      <c r="D77" s="352" t="s">
        <v>79</v>
      </c>
      <c r="E77" s="352"/>
      <c r="F77" s="139"/>
      <c r="G77" s="172"/>
      <c r="H77" s="139"/>
      <c r="I77" s="139"/>
      <c r="J77" s="140"/>
      <c r="K77" s="140"/>
      <c r="L77" s="140"/>
      <c r="M77" s="140"/>
      <c r="N77" s="140"/>
      <c r="O77" s="140"/>
      <c r="P77" s="140"/>
      <c r="Q77" s="10"/>
      <c r="R77" s="10"/>
      <c r="S77" s="10"/>
      <c r="T77" s="10"/>
      <c r="U77" s="10"/>
      <c r="V77" s="188"/>
      <c r="W77" s="206"/>
      <c r="X77" s="138"/>
      <c r="Y77" s="138"/>
      <c r="Z77" s="138"/>
    </row>
    <row r="78" spans="1:26" ht="25.05" customHeight="1" x14ac:dyDescent="0.3">
      <c r="A78" s="179"/>
      <c r="B78" s="203">
        <v>1</v>
      </c>
      <c r="C78" s="180" t="s">
        <v>80</v>
      </c>
      <c r="D78" s="376" t="s">
        <v>81</v>
      </c>
      <c r="E78" s="376"/>
      <c r="F78" s="174" t="s">
        <v>82</v>
      </c>
      <c r="G78" s="175">
        <v>160.80000000000001</v>
      </c>
      <c r="H78" s="174"/>
      <c r="I78" s="174">
        <f>ROUND(G78*(H78),2)</f>
        <v>0</v>
      </c>
      <c r="J78" s="176">
        <f>ROUND(G78*(N78),2)</f>
        <v>3252.98</v>
      </c>
      <c r="K78" s="177">
        <f>ROUND(G78*(O78),2)</f>
        <v>0</v>
      </c>
      <c r="L78" s="177">
        <f>ROUND(G78*(H78),2)</f>
        <v>0</v>
      </c>
      <c r="M78" s="177"/>
      <c r="N78" s="177">
        <v>20.23</v>
      </c>
      <c r="O78" s="177"/>
      <c r="P78" s="181"/>
      <c r="Q78" s="181"/>
      <c r="R78" s="181"/>
      <c r="S78" s="178">
        <f>ROUND(G78*(P78),3)</f>
        <v>0</v>
      </c>
      <c r="T78" s="178"/>
      <c r="U78" s="178"/>
      <c r="V78" s="189"/>
      <c r="W78" s="53"/>
      <c r="Z78">
        <v>0</v>
      </c>
    </row>
    <row r="79" spans="1:26" ht="25.05" customHeight="1" x14ac:dyDescent="0.3">
      <c r="A79" s="179"/>
      <c r="B79" s="203">
        <v>2</v>
      </c>
      <c r="C79" s="180" t="s">
        <v>83</v>
      </c>
      <c r="D79" s="376" t="s">
        <v>84</v>
      </c>
      <c r="E79" s="376"/>
      <c r="F79" s="174" t="s">
        <v>82</v>
      </c>
      <c r="G79" s="175">
        <v>536</v>
      </c>
      <c r="H79" s="174"/>
      <c r="I79" s="174">
        <f>ROUND(G79*(H79),2)</f>
        <v>0</v>
      </c>
      <c r="J79" s="176">
        <f>ROUND(G79*(N79),2)</f>
        <v>343.04</v>
      </c>
      <c r="K79" s="177">
        <f>ROUND(G79*(O79),2)</f>
        <v>0</v>
      </c>
      <c r="L79" s="177">
        <f>ROUND(G79*(H79),2)</f>
        <v>0</v>
      </c>
      <c r="M79" s="177"/>
      <c r="N79" s="177">
        <v>0.64</v>
      </c>
      <c r="O79" s="177"/>
      <c r="P79" s="181">
        <v>6.0999999999999997E-4</v>
      </c>
      <c r="Q79" s="181"/>
      <c r="R79" s="181">
        <v>6.0999999999999997E-4</v>
      </c>
      <c r="S79" s="178">
        <f>ROUND(G79*(P79),3)</f>
        <v>0.32700000000000001</v>
      </c>
      <c r="T79" s="178"/>
      <c r="U79" s="178"/>
      <c r="V79" s="189"/>
      <c r="W79" s="53"/>
      <c r="Z79">
        <v>0</v>
      </c>
    </row>
    <row r="80" spans="1:26" x14ac:dyDescent="0.3">
      <c r="A80" s="179"/>
      <c r="B80" s="203">
        <v>3</v>
      </c>
      <c r="C80" s="180" t="s">
        <v>85</v>
      </c>
      <c r="D80" s="376" t="s">
        <v>86</v>
      </c>
      <c r="E80" s="376"/>
      <c r="F80" s="174" t="s">
        <v>82</v>
      </c>
      <c r="G80" s="175">
        <v>536</v>
      </c>
      <c r="H80" s="174"/>
      <c r="I80" s="174">
        <f>ROUND(G80*(H80),2)</f>
        <v>0</v>
      </c>
      <c r="J80" s="176">
        <f>ROUND(G80*(N80),2)</f>
        <v>8093.6</v>
      </c>
      <c r="K80" s="177">
        <f>ROUND(G80*(O80),2)</f>
        <v>0</v>
      </c>
      <c r="L80" s="177">
        <f>ROUND(G80*(H80),2)</f>
        <v>0</v>
      </c>
      <c r="M80" s="177"/>
      <c r="N80" s="177">
        <v>15.1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89"/>
      <c r="W80" s="53"/>
      <c r="Z80">
        <v>0</v>
      </c>
    </row>
    <row r="81" spans="1:26" x14ac:dyDescent="0.3">
      <c r="A81" s="10"/>
      <c r="B81" s="202"/>
      <c r="C81" s="173">
        <v>5</v>
      </c>
      <c r="D81" s="352" t="s">
        <v>79</v>
      </c>
      <c r="E81" s="352"/>
      <c r="F81" s="139"/>
      <c r="G81" s="172"/>
      <c r="H81" s="139"/>
      <c r="I81" s="141">
        <f>ROUND((SUM(I77:I80))/1,2)</f>
        <v>0</v>
      </c>
      <c r="J81" s="140"/>
      <c r="K81" s="140"/>
      <c r="L81" s="140">
        <f>ROUND((SUM(L77:L80))/1,2)</f>
        <v>0</v>
      </c>
      <c r="M81" s="140">
        <f>ROUND((SUM(M77:M80))/1,2)</f>
        <v>0</v>
      </c>
      <c r="N81" s="140"/>
      <c r="O81" s="140"/>
      <c r="P81" s="140"/>
      <c r="Q81" s="10"/>
      <c r="R81" s="10"/>
      <c r="S81" s="10">
        <f>ROUND((SUM(S77:S80))/1,2)</f>
        <v>0.33</v>
      </c>
      <c r="T81" s="10"/>
      <c r="U81" s="10"/>
      <c r="V81" s="190">
        <f>ROUND((SUM(V77:V80))/1,2)</f>
        <v>0</v>
      </c>
      <c r="W81" s="206"/>
      <c r="X81" s="138"/>
      <c r="Y81" s="138"/>
      <c r="Z81" s="138"/>
    </row>
    <row r="82" spans="1:26" x14ac:dyDescent="0.3">
      <c r="A82" s="1"/>
      <c r="B82" s="198"/>
      <c r="C82" s="1"/>
      <c r="D82" s="1"/>
      <c r="E82" s="132"/>
      <c r="F82" s="132"/>
      <c r="G82" s="166"/>
      <c r="H82" s="132"/>
      <c r="I82" s="132"/>
      <c r="J82" s="133"/>
      <c r="K82" s="133"/>
      <c r="L82" s="133"/>
      <c r="M82" s="133"/>
      <c r="N82" s="133"/>
      <c r="O82" s="133"/>
      <c r="P82" s="133"/>
      <c r="Q82" s="1"/>
      <c r="R82" s="1"/>
      <c r="S82" s="1"/>
      <c r="T82" s="1"/>
      <c r="U82" s="1"/>
      <c r="V82" s="191"/>
      <c r="W82" s="53"/>
    </row>
    <row r="83" spans="1:26" x14ac:dyDescent="0.3">
      <c r="A83" s="10"/>
      <c r="B83" s="202"/>
      <c r="C83" s="173">
        <v>9</v>
      </c>
      <c r="D83" s="352" t="s">
        <v>87</v>
      </c>
      <c r="E83" s="352"/>
      <c r="F83" s="139"/>
      <c r="G83" s="172"/>
      <c r="H83" s="139"/>
      <c r="I83" s="139"/>
      <c r="J83" s="140"/>
      <c r="K83" s="140"/>
      <c r="L83" s="140"/>
      <c r="M83" s="140"/>
      <c r="N83" s="140"/>
      <c r="O83" s="140"/>
      <c r="P83" s="140"/>
      <c r="Q83" s="10"/>
      <c r="R83" s="10"/>
      <c r="S83" s="10"/>
      <c r="T83" s="10"/>
      <c r="U83" s="10"/>
      <c r="V83" s="188"/>
      <c r="W83" s="206"/>
      <c r="X83" s="138"/>
      <c r="Y83" s="138"/>
      <c r="Z83" s="138"/>
    </row>
    <row r="84" spans="1:26" ht="25.05" customHeight="1" x14ac:dyDescent="0.3">
      <c r="A84" s="179"/>
      <c r="B84" s="203">
        <v>4</v>
      </c>
      <c r="C84" s="180" t="s">
        <v>88</v>
      </c>
      <c r="D84" s="376" t="s">
        <v>89</v>
      </c>
      <c r="E84" s="376"/>
      <c r="F84" s="174" t="s">
        <v>82</v>
      </c>
      <c r="G84" s="175">
        <v>536</v>
      </c>
      <c r="H84" s="174"/>
      <c r="I84" s="174">
        <f>ROUND(G84*(H84),2)</f>
        <v>0</v>
      </c>
      <c r="J84" s="176">
        <f>ROUND(G84*(N84),2)</f>
        <v>21.44</v>
      </c>
      <c r="K84" s="177">
        <f>ROUND(G84*(O84),2)</f>
        <v>0</v>
      </c>
      <c r="L84" s="177">
        <f>ROUND(G84*(H84),2)</f>
        <v>0</v>
      </c>
      <c r="M84" s="177"/>
      <c r="N84" s="177">
        <v>0.04</v>
      </c>
      <c r="O84" s="177"/>
      <c r="P84" s="181"/>
      <c r="Q84" s="181"/>
      <c r="R84" s="181"/>
      <c r="S84" s="178">
        <f>ROUND(G84*(P84),3)</f>
        <v>0</v>
      </c>
      <c r="T84" s="178"/>
      <c r="U84" s="178"/>
      <c r="V84" s="189"/>
      <c r="W84" s="53"/>
      <c r="Z84">
        <v>0</v>
      </c>
    </row>
    <row r="85" spans="1:26" x14ac:dyDescent="0.3">
      <c r="A85" s="10"/>
      <c r="B85" s="202"/>
      <c r="C85" s="173">
        <v>9</v>
      </c>
      <c r="D85" s="352" t="s">
        <v>87</v>
      </c>
      <c r="E85" s="352"/>
      <c r="F85" s="139"/>
      <c r="G85" s="172"/>
      <c r="H85" s="139"/>
      <c r="I85" s="141">
        <f>ROUND((SUM(I83:I84))/1,2)</f>
        <v>0</v>
      </c>
      <c r="J85" s="140"/>
      <c r="K85" s="140"/>
      <c r="L85" s="140">
        <f>ROUND((SUM(L83:L84))/1,2)</f>
        <v>0</v>
      </c>
      <c r="M85" s="140">
        <f>ROUND((SUM(M83:M84))/1,2)</f>
        <v>0</v>
      </c>
      <c r="N85" s="140"/>
      <c r="O85" s="140"/>
      <c r="P85" s="140"/>
      <c r="Q85" s="10"/>
      <c r="R85" s="10"/>
      <c r="S85" s="10">
        <f>ROUND((SUM(S83:S84))/1,2)</f>
        <v>0</v>
      </c>
      <c r="T85" s="10"/>
      <c r="U85" s="10"/>
      <c r="V85" s="190">
        <f>ROUND((SUM(V83:V84))/1,2)</f>
        <v>0</v>
      </c>
      <c r="W85" s="206"/>
      <c r="X85" s="138"/>
      <c r="Y85" s="138"/>
      <c r="Z85" s="138"/>
    </row>
    <row r="86" spans="1:26" x14ac:dyDescent="0.3">
      <c r="A86" s="1"/>
      <c r="B86" s="198"/>
      <c r="C86" s="1"/>
      <c r="D86" s="1"/>
      <c r="E86" s="132"/>
      <c r="F86" s="132"/>
      <c r="G86" s="166"/>
      <c r="H86" s="132"/>
      <c r="I86" s="132"/>
      <c r="J86" s="133"/>
      <c r="K86" s="133"/>
      <c r="L86" s="133"/>
      <c r="M86" s="133"/>
      <c r="N86" s="133"/>
      <c r="O86" s="133"/>
      <c r="P86" s="133"/>
      <c r="Q86" s="1"/>
      <c r="R86" s="1"/>
      <c r="S86" s="1"/>
      <c r="T86" s="1"/>
      <c r="U86" s="1"/>
      <c r="V86" s="191"/>
      <c r="W86" s="53"/>
    </row>
    <row r="87" spans="1:26" x14ac:dyDescent="0.3">
      <c r="A87" s="10"/>
      <c r="B87" s="202"/>
      <c r="C87" s="173">
        <v>99</v>
      </c>
      <c r="D87" s="352" t="s">
        <v>90</v>
      </c>
      <c r="E87" s="352"/>
      <c r="F87" s="139"/>
      <c r="G87" s="172"/>
      <c r="H87" s="139"/>
      <c r="I87" s="139"/>
      <c r="J87" s="140"/>
      <c r="K87" s="140"/>
      <c r="L87" s="140"/>
      <c r="M87" s="140"/>
      <c r="N87" s="140"/>
      <c r="O87" s="140"/>
      <c r="P87" s="140"/>
      <c r="Q87" s="10"/>
      <c r="R87" s="10"/>
      <c r="S87" s="10"/>
      <c r="T87" s="10"/>
      <c r="U87" s="10"/>
      <c r="V87" s="188"/>
      <c r="W87" s="206"/>
      <c r="X87" s="138"/>
      <c r="Y87" s="138"/>
      <c r="Z87" s="138"/>
    </row>
    <row r="88" spans="1:26" ht="25.05" customHeight="1" x14ac:dyDescent="0.3">
      <c r="A88" s="179"/>
      <c r="B88" s="203">
        <v>5</v>
      </c>
      <c r="C88" s="180" t="s">
        <v>91</v>
      </c>
      <c r="D88" s="376" t="s">
        <v>92</v>
      </c>
      <c r="E88" s="376"/>
      <c r="F88" s="174" t="s">
        <v>93</v>
      </c>
      <c r="G88" s="175">
        <v>94.995000000000005</v>
      </c>
      <c r="H88" s="174"/>
      <c r="I88" s="174">
        <f>ROUND(G88*(H88),2)</f>
        <v>0</v>
      </c>
      <c r="J88" s="176">
        <f>ROUND(G88*(N88),2)</f>
        <v>197.59</v>
      </c>
      <c r="K88" s="177">
        <f>ROUND(G88*(O88),2)</f>
        <v>0</v>
      </c>
      <c r="L88" s="177">
        <f>ROUND(G88*(H88),2)</f>
        <v>0</v>
      </c>
      <c r="M88" s="177"/>
      <c r="N88" s="177">
        <v>2.08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89"/>
      <c r="W88" s="53"/>
      <c r="Z88">
        <v>0</v>
      </c>
    </row>
    <row r="89" spans="1:26" x14ac:dyDescent="0.3">
      <c r="A89" s="10"/>
      <c r="B89" s="202"/>
      <c r="C89" s="173">
        <v>99</v>
      </c>
      <c r="D89" s="352" t="s">
        <v>90</v>
      </c>
      <c r="E89" s="352"/>
      <c r="F89" s="139"/>
      <c r="G89" s="172"/>
      <c r="H89" s="139"/>
      <c r="I89" s="141">
        <f>ROUND((SUM(I87:I88))/1,2)</f>
        <v>0</v>
      </c>
      <c r="J89" s="140"/>
      <c r="K89" s="140"/>
      <c r="L89" s="140">
        <f>ROUND((SUM(L87:L88))/1,2)</f>
        <v>0</v>
      </c>
      <c r="M89" s="140">
        <f>ROUND((SUM(M87:M88))/1,2)</f>
        <v>0</v>
      </c>
      <c r="N89" s="140"/>
      <c r="O89" s="140"/>
      <c r="P89" s="182"/>
      <c r="Q89" s="1"/>
      <c r="R89" s="1"/>
      <c r="S89" s="182">
        <f>ROUND((SUM(S87:S88))/1,2)</f>
        <v>0</v>
      </c>
      <c r="T89" s="2"/>
      <c r="U89" s="2"/>
      <c r="V89" s="190">
        <f>ROUND((SUM(V87:V88))/1,2)</f>
        <v>0</v>
      </c>
      <c r="W89" s="53"/>
    </row>
    <row r="90" spans="1:26" x14ac:dyDescent="0.3">
      <c r="A90" s="1"/>
      <c r="B90" s="198"/>
      <c r="C90" s="1"/>
      <c r="D90" s="1"/>
      <c r="E90" s="132"/>
      <c r="F90" s="132"/>
      <c r="G90" s="166"/>
      <c r="H90" s="132"/>
      <c r="I90" s="132"/>
      <c r="J90" s="133"/>
      <c r="K90" s="133"/>
      <c r="L90" s="133"/>
      <c r="M90" s="133"/>
      <c r="N90" s="133"/>
      <c r="O90" s="133"/>
      <c r="P90" s="133"/>
      <c r="Q90" s="1"/>
      <c r="R90" s="1"/>
      <c r="S90" s="1"/>
      <c r="T90" s="1"/>
      <c r="U90" s="1"/>
      <c r="V90" s="191"/>
      <c r="W90" s="53"/>
    </row>
    <row r="91" spans="1:26" x14ac:dyDescent="0.3">
      <c r="A91" s="10"/>
      <c r="B91" s="202"/>
      <c r="C91" s="10"/>
      <c r="D91" s="367" t="s">
        <v>59</v>
      </c>
      <c r="E91" s="367"/>
      <c r="F91" s="139"/>
      <c r="G91" s="172"/>
      <c r="H91" s="139"/>
      <c r="I91" s="141">
        <f>ROUND((SUM(I76:I90))/2,2)</f>
        <v>0</v>
      </c>
      <c r="J91" s="140"/>
      <c r="K91" s="140"/>
      <c r="L91" s="140">
        <f>ROUND((SUM(L76:L90))/2,2)</f>
        <v>0</v>
      </c>
      <c r="M91" s="140">
        <f>ROUND((SUM(M76:M90))/2,2)</f>
        <v>0</v>
      </c>
      <c r="N91" s="140"/>
      <c r="O91" s="140"/>
      <c r="P91" s="182"/>
      <c r="Q91" s="1"/>
      <c r="R91" s="1"/>
      <c r="S91" s="182">
        <f>ROUND((SUM(S76:S90))/2,2)</f>
        <v>0.33</v>
      </c>
      <c r="T91" s="1"/>
      <c r="U91" s="1"/>
      <c r="V91" s="190">
        <f>ROUND((SUM(V76:V90))/2,2)</f>
        <v>0</v>
      </c>
      <c r="W91" s="53"/>
    </row>
    <row r="92" spans="1:26" x14ac:dyDescent="0.3">
      <c r="A92" s="1"/>
      <c r="B92" s="204"/>
      <c r="C92" s="183"/>
      <c r="D92" s="377" t="s">
        <v>63</v>
      </c>
      <c r="E92" s="377"/>
      <c r="F92" s="184"/>
      <c r="G92" s="185"/>
      <c r="H92" s="184"/>
      <c r="I92" s="184">
        <f>ROUND((SUM(I76:I91))/3,2)</f>
        <v>0</v>
      </c>
      <c r="J92" s="186"/>
      <c r="K92" s="186">
        <f>ROUND((SUM(K76:K91))/3,2)</f>
        <v>0</v>
      </c>
      <c r="L92" s="186">
        <f>ROUND((SUM(L76:L91))/3,2)</f>
        <v>0</v>
      </c>
      <c r="M92" s="186">
        <f>ROUND((SUM(M76:M91))/3,2)</f>
        <v>0</v>
      </c>
      <c r="N92" s="186"/>
      <c r="O92" s="186"/>
      <c r="P92" s="185"/>
      <c r="Q92" s="183"/>
      <c r="R92" s="183"/>
      <c r="S92" s="185">
        <f>ROUND((SUM(S76:S91))/3,2)</f>
        <v>0.33</v>
      </c>
      <c r="T92" s="183"/>
      <c r="U92" s="183"/>
      <c r="V92" s="192">
        <f>ROUND((SUM(V76:V91))/3,2)</f>
        <v>0</v>
      </c>
      <c r="W92" s="53"/>
      <c r="Y92">
        <f>(SUM(Y76:Y91))</f>
        <v>0</v>
      </c>
      <c r="Z92">
        <f>(SUM(Z76:Z91))</f>
        <v>0</v>
      </c>
    </row>
  </sheetData>
  <mergeCells count="60">
    <mergeCell ref="D91:E91"/>
    <mergeCell ref="D92:E92"/>
    <mergeCell ref="D83:E83"/>
    <mergeCell ref="D84:E84"/>
    <mergeCell ref="D85:E85"/>
    <mergeCell ref="D87:E87"/>
    <mergeCell ref="D88:E88"/>
    <mergeCell ref="D89:E89"/>
    <mergeCell ref="D76:E76"/>
    <mergeCell ref="D77:E77"/>
    <mergeCell ref="D78:E78"/>
    <mergeCell ref="D79:E79"/>
    <mergeCell ref="D80:E80"/>
    <mergeCell ref="D81:E81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BAEA7333-2EE4-449E-8B42-429523CE5D1D}"/>
    <hyperlink ref="E1:F1" location="A54:A54" tooltip="Klikni na prechod ku rekapitulácii..." display="Rekapitulácia rozpočtu" xr:uid="{36AA2BD7-2748-4808-95B8-60074F809D3E}"/>
    <hyperlink ref="H1:I1" location="B75:B75" tooltip="Klikni na prechod ku Rozpočet..." display="Rozpočet" xr:uid="{01458117-5E14-4035-83B7-4FA2F557326B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Oprava miestnych komunikácií v obci Michalok / Vetva B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C5B5B-791D-4195-8773-DD6295D90B35}">
  <dimension ref="A1:AA92"/>
  <sheetViews>
    <sheetView workbookViewId="0">
      <pane ySplit="1" topLeftCell="A69" activePane="bottomLeft" state="frozen"/>
      <selection pane="bottomLeft" activeCell="H78" sqref="H78:H8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1" t="s">
        <v>15</v>
      </c>
      <c r="C1" s="302"/>
      <c r="D1" s="12"/>
      <c r="E1" s="303" t="s">
        <v>0</v>
      </c>
      <c r="F1" s="304"/>
      <c r="G1" s="13"/>
      <c r="H1" s="355" t="s">
        <v>64</v>
      </c>
      <c r="I1" s="302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3">
        <v>30.126000000000001</v>
      </c>
    </row>
    <row r="2" spans="1:23" ht="34.950000000000003" customHeight="1" x14ac:dyDescent="0.3">
      <c r="A2" s="15"/>
      <c r="B2" s="305" t="s">
        <v>15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95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2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2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2"/>
      <c r="W6" s="53"/>
    </row>
    <row r="7" spans="1:23" ht="19.95" customHeight="1" x14ac:dyDescent="0.3">
      <c r="A7" s="15"/>
      <c r="B7" s="313" t="s">
        <v>23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2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2"/>
      <c r="W8" s="53"/>
    </row>
    <row r="9" spans="1:23" ht="19.95" customHeight="1" x14ac:dyDescent="0.3">
      <c r="A9" s="15"/>
      <c r="B9" s="298" t="s">
        <v>24</v>
      </c>
      <c r="C9" s="299"/>
      <c r="D9" s="299"/>
      <c r="E9" s="299"/>
      <c r="F9" s="299"/>
      <c r="G9" s="299"/>
      <c r="H9" s="300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2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2"/>
      <c r="W10" s="53"/>
    </row>
    <row r="11" spans="1:23" ht="19.95" customHeight="1" x14ac:dyDescent="0.3">
      <c r="A11" s="15"/>
      <c r="B11" s="298" t="s">
        <v>25</v>
      </c>
      <c r="C11" s="299"/>
      <c r="D11" s="299"/>
      <c r="E11" s="299"/>
      <c r="F11" s="299"/>
      <c r="G11" s="299"/>
      <c r="H11" s="300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2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2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2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19" t="s">
        <v>34</v>
      </c>
      <c r="G14" s="320"/>
      <c r="H14" s="321"/>
      <c r="I14" s="32"/>
      <c r="J14" s="25"/>
      <c r="K14" s="26"/>
      <c r="L14" s="26"/>
      <c r="M14" s="26"/>
      <c r="N14" s="26"/>
      <c r="O14" s="73"/>
      <c r="P14" s="81">
        <v>0</v>
      </c>
      <c r="Q14" s="77"/>
      <c r="R14" s="26"/>
      <c r="S14" s="26"/>
      <c r="T14" s="26"/>
      <c r="U14" s="26"/>
      <c r="V14" s="112"/>
      <c r="W14" s="53"/>
    </row>
    <row r="15" spans="1:23" ht="18" customHeight="1" x14ac:dyDescent="0.3">
      <c r="A15" s="15"/>
      <c r="B15" s="55" t="s">
        <v>28</v>
      </c>
      <c r="C15" s="63">
        <f>'SO 15593'!E59</f>
        <v>0</v>
      </c>
      <c r="D15" s="58">
        <f>'SO 15593'!F59</f>
        <v>0</v>
      </c>
      <c r="E15" s="67">
        <f>'SO 15593'!G59</f>
        <v>0</v>
      </c>
      <c r="F15" s="322"/>
      <c r="G15" s="323"/>
      <c r="H15" s="318"/>
      <c r="I15" s="25"/>
      <c r="J15" s="25"/>
      <c r="K15" s="26"/>
      <c r="L15" s="26"/>
      <c r="M15" s="26"/>
      <c r="N15" s="26"/>
      <c r="O15" s="73"/>
      <c r="P15" s="82"/>
      <c r="Q15" s="77"/>
      <c r="R15" s="26"/>
      <c r="S15" s="26"/>
      <c r="T15" s="26"/>
      <c r="U15" s="26"/>
      <c r="V15" s="112"/>
      <c r="W15" s="53"/>
    </row>
    <row r="16" spans="1:23" ht="18" customHeight="1" x14ac:dyDescent="0.3">
      <c r="A16" s="15"/>
      <c r="B16" s="54" t="s">
        <v>29</v>
      </c>
      <c r="C16" s="91"/>
      <c r="D16" s="92"/>
      <c r="E16" s="93"/>
      <c r="F16" s="324" t="s">
        <v>35</v>
      </c>
      <c r="G16" s="323"/>
      <c r="H16" s="318"/>
      <c r="I16" s="25"/>
      <c r="J16" s="25"/>
      <c r="K16" s="26"/>
      <c r="L16" s="26"/>
      <c r="M16" s="26"/>
      <c r="N16" s="26"/>
      <c r="O16" s="73"/>
      <c r="P16" s="83">
        <f>(SUM(Z76:Z91))</f>
        <v>0</v>
      </c>
      <c r="Q16" s="77"/>
      <c r="R16" s="26"/>
      <c r="S16" s="26"/>
      <c r="T16" s="26"/>
      <c r="U16" s="26"/>
      <c r="V16" s="112"/>
      <c r="W16" s="53"/>
    </row>
    <row r="17" spans="1:26" ht="18" customHeight="1" x14ac:dyDescent="0.3">
      <c r="A17" s="15"/>
      <c r="B17" s="55" t="s">
        <v>30</v>
      </c>
      <c r="C17" s="63"/>
      <c r="D17" s="58"/>
      <c r="E17" s="67"/>
      <c r="F17" s="325" t="s">
        <v>36</v>
      </c>
      <c r="G17" s="323"/>
      <c r="H17" s="318"/>
      <c r="I17" s="25"/>
      <c r="J17" s="25"/>
      <c r="K17" s="26"/>
      <c r="L17" s="26"/>
      <c r="M17" s="26"/>
      <c r="N17" s="26"/>
      <c r="O17" s="73"/>
      <c r="P17" s="83">
        <f>(SUM(Y76:Y91))</f>
        <v>0</v>
      </c>
      <c r="Q17" s="77"/>
      <c r="R17" s="26"/>
      <c r="S17" s="26"/>
      <c r="T17" s="26"/>
      <c r="U17" s="26"/>
      <c r="V17" s="112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26"/>
      <c r="G18" s="317"/>
      <c r="H18" s="318"/>
      <c r="I18" s="25"/>
      <c r="J18" s="25"/>
      <c r="K18" s="26"/>
      <c r="L18" s="26"/>
      <c r="M18" s="26"/>
      <c r="N18" s="26"/>
      <c r="O18" s="73"/>
      <c r="P18" s="82"/>
      <c r="Q18" s="77"/>
      <c r="R18" s="26"/>
      <c r="S18" s="26"/>
      <c r="T18" s="26"/>
      <c r="U18" s="26"/>
      <c r="V18" s="112"/>
      <c r="W18" s="53"/>
    </row>
    <row r="19" spans="1:26" ht="18" customHeight="1" x14ac:dyDescent="0.3">
      <c r="A19" s="15"/>
      <c r="B19" s="56" t="s">
        <v>32</v>
      </c>
      <c r="C19" s="65"/>
      <c r="D19" s="60"/>
      <c r="E19" s="68"/>
      <c r="F19" s="327"/>
      <c r="G19" s="328"/>
      <c r="H19" s="329"/>
      <c r="I19" s="25"/>
      <c r="J19" s="25"/>
      <c r="K19" s="26"/>
      <c r="L19" s="26"/>
      <c r="M19" s="26"/>
      <c r="N19" s="26"/>
      <c r="O19" s="73"/>
      <c r="P19" s="82"/>
      <c r="Q19" s="77"/>
      <c r="R19" s="26"/>
      <c r="S19" s="26"/>
      <c r="T19" s="26"/>
      <c r="U19" s="26"/>
      <c r="V19" s="112"/>
      <c r="W19" s="53"/>
    </row>
    <row r="20" spans="1:26" ht="18" customHeight="1" x14ac:dyDescent="0.3">
      <c r="A20" s="15"/>
      <c r="B20" s="52" t="s">
        <v>33</v>
      </c>
      <c r="C20" s="57"/>
      <c r="D20" s="94"/>
      <c r="E20" s="95">
        <f>SUM(E15:E19)</f>
        <v>0</v>
      </c>
      <c r="F20" s="330" t="s">
        <v>33</v>
      </c>
      <c r="G20" s="331"/>
      <c r="H20" s="321"/>
      <c r="I20" s="32"/>
      <c r="J20" s="25"/>
      <c r="K20" s="26"/>
      <c r="L20" s="26"/>
      <c r="M20" s="26"/>
      <c r="N20" s="26"/>
      <c r="O20" s="73"/>
      <c r="P20" s="84">
        <f>SUM(P14:P19)</f>
        <v>0</v>
      </c>
      <c r="Q20" s="77"/>
      <c r="R20" s="26"/>
      <c r="S20" s="26"/>
      <c r="T20" s="26"/>
      <c r="U20" s="26"/>
      <c r="V20" s="112"/>
      <c r="W20" s="53"/>
    </row>
    <row r="21" spans="1:26" ht="18" customHeight="1" x14ac:dyDescent="0.3">
      <c r="A21" s="15"/>
      <c r="B21" s="49" t="s">
        <v>42</v>
      </c>
      <c r="C21" s="51"/>
      <c r="D21" s="90"/>
      <c r="E21" s="69">
        <f>((E15*U22*0)+(E16*V22*0)+(E17*W22*0))/100</f>
        <v>0</v>
      </c>
      <c r="F21" s="332" t="s">
        <v>45</v>
      </c>
      <c r="G21" s="323"/>
      <c r="H21" s="318"/>
      <c r="I21" s="25"/>
      <c r="J21" s="25"/>
      <c r="K21" s="26"/>
      <c r="L21" s="26"/>
      <c r="M21" s="26"/>
      <c r="N21" s="26"/>
      <c r="O21" s="73"/>
      <c r="P21" s="83">
        <f>((E15*X22*0)+(E16*Y22*0)+(E17*Z22*0))/100</f>
        <v>0</v>
      </c>
      <c r="Q21" s="77"/>
      <c r="R21" s="26"/>
      <c r="S21" s="26"/>
      <c r="T21" s="26"/>
      <c r="U21" s="26"/>
      <c r="V21" s="112"/>
      <c r="W21" s="53"/>
    </row>
    <row r="22" spans="1:26" ht="18" customHeight="1" x14ac:dyDescent="0.3">
      <c r="A22" s="15"/>
      <c r="B22" s="45" t="s">
        <v>43</v>
      </c>
      <c r="C22" s="34"/>
      <c r="D22" s="71"/>
      <c r="E22" s="70">
        <f>((E15*U23*0)+(E16*V23*0)+(E17*W23*0))/100</f>
        <v>0</v>
      </c>
      <c r="F22" s="332" t="s">
        <v>46</v>
      </c>
      <c r="G22" s="323"/>
      <c r="H22" s="318"/>
      <c r="I22" s="25"/>
      <c r="J22" s="25"/>
      <c r="K22" s="26"/>
      <c r="L22" s="26"/>
      <c r="M22" s="26"/>
      <c r="N22" s="26"/>
      <c r="O22" s="73"/>
      <c r="P22" s="83">
        <f>((E15*X23*0)+(E16*Y23*0)+(E17*Z23*0))/100</f>
        <v>0</v>
      </c>
      <c r="Q22" s="77"/>
      <c r="R22" s="26"/>
      <c r="S22" s="26"/>
      <c r="T22" s="26"/>
      <c r="U22" s="26">
        <v>1</v>
      </c>
      <c r="V22" s="113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1"/>
      <c r="E23" s="70">
        <f>((E15*U24*0)+(E16*V24*0)+(E17*W24*0))/100</f>
        <v>0</v>
      </c>
      <c r="F23" s="332" t="s">
        <v>47</v>
      </c>
      <c r="G23" s="323"/>
      <c r="H23" s="318"/>
      <c r="I23" s="25"/>
      <c r="J23" s="25"/>
      <c r="K23" s="26"/>
      <c r="L23" s="26"/>
      <c r="M23" s="26"/>
      <c r="N23" s="26"/>
      <c r="O23" s="73"/>
      <c r="P23" s="83">
        <f>((E15*X24*0)+(E16*Y24*0)+(E17*Z24*0))/100</f>
        <v>0</v>
      </c>
      <c r="Q23" s="77"/>
      <c r="R23" s="26"/>
      <c r="S23" s="26"/>
      <c r="T23" s="26"/>
      <c r="U23" s="26">
        <v>1</v>
      </c>
      <c r="V23" s="113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1"/>
      <c r="E24" s="71"/>
      <c r="F24" s="316"/>
      <c r="G24" s="317"/>
      <c r="H24" s="318"/>
      <c r="I24" s="25"/>
      <c r="J24" s="25"/>
      <c r="K24" s="26"/>
      <c r="L24" s="26"/>
      <c r="M24" s="26"/>
      <c r="N24" s="26"/>
      <c r="O24" s="73"/>
      <c r="P24" s="85"/>
      <c r="Q24" s="77"/>
      <c r="R24" s="26"/>
      <c r="S24" s="26"/>
      <c r="T24" s="26"/>
      <c r="U24" s="26">
        <v>1</v>
      </c>
      <c r="V24" s="113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1"/>
      <c r="E25" s="71"/>
      <c r="F25" s="336" t="s">
        <v>33</v>
      </c>
      <c r="G25" s="328"/>
      <c r="H25" s="318"/>
      <c r="I25" s="25"/>
      <c r="J25" s="25"/>
      <c r="K25" s="26"/>
      <c r="L25" s="26"/>
      <c r="M25" s="26"/>
      <c r="N25" s="26"/>
      <c r="O25" s="73"/>
      <c r="P25" s="84">
        <f>SUM(E21:E24)+SUM(P21:P24)</f>
        <v>0</v>
      </c>
      <c r="Q25" s="77"/>
      <c r="R25" s="26"/>
      <c r="S25" s="26"/>
      <c r="T25" s="26"/>
      <c r="U25" s="26"/>
      <c r="V25" s="112"/>
      <c r="W25" s="53"/>
    </row>
    <row r="26" spans="1:26" ht="18" customHeight="1" x14ac:dyDescent="0.3">
      <c r="A26" s="15"/>
      <c r="B26" s="109" t="s">
        <v>53</v>
      </c>
      <c r="C26" s="97"/>
      <c r="D26" s="99"/>
      <c r="E26" s="105"/>
      <c r="F26" s="330" t="s">
        <v>37</v>
      </c>
      <c r="G26" s="337"/>
      <c r="H26" s="338"/>
      <c r="I26" s="23"/>
      <c r="J26" s="23"/>
      <c r="K26" s="24"/>
      <c r="L26" s="24"/>
      <c r="M26" s="24"/>
      <c r="N26" s="24"/>
      <c r="O26" s="74"/>
      <c r="P26" s="86"/>
      <c r="Q26" s="78"/>
      <c r="R26" s="24"/>
      <c r="S26" s="24"/>
      <c r="T26" s="24"/>
      <c r="U26" s="24"/>
      <c r="V26" s="114"/>
      <c r="W26" s="53"/>
    </row>
    <row r="27" spans="1:26" ht="18" customHeight="1" x14ac:dyDescent="0.3">
      <c r="A27" s="15"/>
      <c r="B27" s="41"/>
      <c r="C27" s="36"/>
      <c r="D27" s="72"/>
      <c r="E27" s="106"/>
      <c r="F27" s="339" t="s">
        <v>38</v>
      </c>
      <c r="G27" s="340"/>
      <c r="H27" s="341"/>
      <c r="I27" s="28"/>
      <c r="J27" s="28"/>
      <c r="K27" s="29"/>
      <c r="L27" s="29"/>
      <c r="M27" s="29"/>
      <c r="N27" s="29"/>
      <c r="O27" s="75"/>
      <c r="P27" s="87">
        <f>E20+P20+E25+P25</f>
        <v>0</v>
      </c>
      <c r="Q27" s="79"/>
      <c r="R27" s="29"/>
      <c r="S27" s="29"/>
      <c r="T27" s="29"/>
      <c r="U27" s="29"/>
      <c r="V27" s="115"/>
      <c r="W27" s="53"/>
    </row>
    <row r="28" spans="1:26" ht="18" customHeight="1" x14ac:dyDescent="0.3">
      <c r="A28" s="15"/>
      <c r="B28" s="42"/>
      <c r="C28" s="37"/>
      <c r="D28" s="15"/>
      <c r="E28" s="107"/>
      <c r="F28" s="342" t="s">
        <v>39</v>
      </c>
      <c r="G28" s="343"/>
      <c r="H28" s="207">
        <f>P27-SUM('SO 15593'!K76:'SO 15593'!K91)</f>
        <v>0</v>
      </c>
      <c r="I28" s="21"/>
      <c r="J28" s="21"/>
      <c r="K28" s="22"/>
      <c r="L28" s="22"/>
      <c r="M28" s="22"/>
      <c r="N28" s="22"/>
      <c r="O28" s="76"/>
      <c r="P28" s="88">
        <f>ROUND(((ROUND(H28,2)*20)*1/100),2)</f>
        <v>0</v>
      </c>
      <c r="Q28" s="80"/>
      <c r="R28" s="22"/>
      <c r="S28" s="22"/>
      <c r="T28" s="22"/>
      <c r="U28" s="22"/>
      <c r="V28" s="116"/>
      <c r="W28" s="53"/>
    </row>
    <row r="29" spans="1:26" ht="18" customHeight="1" x14ac:dyDescent="0.3">
      <c r="A29" s="15"/>
      <c r="B29" s="42"/>
      <c r="C29" s="37"/>
      <c r="D29" s="15"/>
      <c r="E29" s="107"/>
      <c r="F29" s="344" t="s">
        <v>40</v>
      </c>
      <c r="G29" s="345"/>
      <c r="H29" s="33">
        <f>SUM('SO 15593'!K76:'SO 15593'!K91)</f>
        <v>0</v>
      </c>
      <c r="I29" s="25"/>
      <c r="J29" s="25"/>
      <c r="K29" s="26"/>
      <c r="L29" s="26"/>
      <c r="M29" s="26"/>
      <c r="N29" s="26"/>
      <c r="O29" s="73"/>
      <c r="P29" s="81">
        <f>ROUND(((ROUND(H29,2)*0)/100),2)</f>
        <v>0</v>
      </c>
      <c r="Q29" s="77"/>
      <c r="R29" s="26"/>
      <c r="S29" s="26"/>
      <c r="T29" s="26"/>
      <c r="U29" s="26"/>
      <c r="V29" s="112"/>
      <c r="W29" s="53"/>
    </row>
    <row r="30" spans="1:26" ht="18" customHeight="1" x14ac:dyDescent="0.3">
      <c r="A30" s="15"/>
      <c r="B30" s="42"/>
      <c r="C30" s="37"/>
      <c r="D30" s="15"/>
      <c r="E30" s="107"/>
      <c r="F30" s="346" t="s">
        <v>41</v>
      </c>
      <c r="G30" s="347"/>
      <c r="H30" s="102"/>
      <c r="I30" s="103"/>
      <c r="J30" s="21"/>
      <c r="K30" s="22"/>
      <c r="L30" s="22"/>
      <c r="M30" s="22"/>
      <c r="N30" s="22"/>
      <c r="O30" s="76"/>
      <c r="P30" s="104">
        <f>SUM(P27:P29)</f>
        <v>0</v>
      </c>
      <c r="Q30" s="77"/>
      <c r="R30" s="26"/>
      <c r="S30" s="26"/>
      <c r="T30" s="26"/>
      <c r="U30" s="26"/>
      <c r="V30" s="112"/>
      <c r="W30" s="53"/>
    </row>
    <row r="31" spans="1:26" ht="18" customHeight="1" x14ac:dyDescent="0.3">
      <c r="A31" s="15"/>
      <c r="B31" s="38"/>
      <c r="C31" s="30"/>
      <c r="D31" s="100"/>
      <c r="E31" s="108"/>
      <c r="F31" s="340"/>
      <c r="G31" s="370"/>
      <c r="H31" s="34"/>
      <c r="I31" s="25"/>
      <c r="J31" s="25"/>
      <c r="K31" s="26"/>
      <c r="L31" s="26"/>
      <c r="M31" s="26"/>
      <c r="N31" s="26"/>
      <c r="O31" s="73"/>
      <c r="P31" s="89"/>
      <c r="Q31" s="77"/>
      <c r="R31" s="26"/>
      <c r="S31" s="26"/>
      <c r="T31" s="26"/>
      <c r="U31" s="26"/>
      <c r="V31" s="112"/>
      <c r="W31" s="53"/>
    </row>
    <row r="32" spans="1:26" ht="18" customHeight="1" x14ac:dyDescent="0.3">
      <c r="A32" s="15"/>
      <c r="B32" s="109" t="s">
        <v>51</v>
      </c>
      <c r="C32" s="101"/>
      <c r="D32" s="19"/>
      <c r="E32" s="110" t="s">
        <v>52</v>
      </c>
      <c r="F32" s="72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4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7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8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8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19"/>
      <c r="W37" s="53"/>
    </row>
    <row r="38" spans="1:23" ht="18" customHeight="1" x14ac:dyDescent="0.3">
      <c r="A38" s="15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5"/>
    </row>
    <row r="42" spans="1:23" x14ac:dyDescent="0.3">
      <c r="A42" s="130"/>
      <c r="B42" s="19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5"/>
    </row>
    <row r="43" spans="1:23" x14ac:dyDescent="0.3">
      <c r="A43" s="130"/>
      <c r="B43" s="19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373" t="s">
        <v>0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5"/>
      <c r="W44" s="53"/>
    </row>
    <row r="45" spans="1:23" x14ac:dyDescent="0.3">
      <c r="A45" s="130"/>
      <c r="B45" s="19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7"/>
      <c r="W45" s="53"/>
    </row>
    <row r="46" spans="1:23" ht="19.95" customHeight="1" x14ac:dyDescent="0.3">
      <c r="A46" s="193"/>
      <c r="B46" s="348" t="s">
        <v>23</v>
      </c>
      <c r="C46" s="349"/>
      <c r="D46" s="349"/>
      <c r="E46" s="350"/>
      <c r="F46" s="351" t="s">
        <v>20</v>
      </c>
      <c r="G46" s="349"/>
      <c r="H46" s="350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8"/>
      <c r="W46" s="53"/>
    </row>
    <row r="47" spans="1:23" ht="19.95" customHeight="1" x14ac:dyDescent="0.3">
      <c r="A47" s="193"/>
      <c r="B47" s="348" t="s">
        <v>24</v>
      </c>
      <c r="C47" s="349"/>
      <c r="D47" s="349"/>
      <c r="E47" s="350"/>
      <c r="F47" s="351" t="s">
        <v>18</v>
      </c>
      <c r="G47" s="349"/>
      <c r="H47" s="350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8"/>
      <c r="W47" s="53"/>
    </row>
    <row r="48" spans="1:23" ht="19.95" customHeight="1" x14ac:dyDescent="0.3">
      <c r="A48" s="193"/>
      <c r="B48" s="348" t="s">
        <v>25</v>
      </c>
      <c r="C48" s="349"/>
      <c r="D48" s="349"/>
      <c r="E48" s="350"/>
      <c r="F48" s="351" t="s">
        <v>57</v>
      </c>
      <c r="G48" s="349"/>
      <c r="H48" s="350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8"/>
      <c r="W48" s="53"/>
    </row>
    <row r="49" spans="1:26" ht="30" customHeight="1" x14ac:dyDescent="0.3">
      <c r="A49" s="193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8"/>
      <c r="W49" s="53"/>
    </row>
    <row r="50" spans="1:26" x14ac:dyDescent="0.3">
      <c r="A50" s="15"/>
      <c r="B50" s="197" t="s">
        <v>95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8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8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8"/>
      <c r="W52" s="53"/>
    </row>
    <row r="53" spans="1:26" x14ac:dyDescent="0.3">
      <c r="A53" s="15"/>
      <c r="B53" s="197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8"/>
      <c r="W53" s="53"/>
    </row>
    <row r="54" spans="1:26" x14ac:dyDescent="0.3">
      <c r="A54" s="2"/>
      <c r="B54" s="371" t="s">
        <v>54</v>
      </c>
      <c r="C54" s="372"/>
      <c r="D54" s="128"/>
      <c r="E54" s="128" t="s">
        <v>48</v>
      </c>
      <c r="F54" s="128" t="s">
        <v>49</v>
      </c>
      <c r="G54" s="128" t="s">
        <v>33</v>
      </c>
      <c r="H54" s="128" t="s">
        <v>55</v>
      </c>
      <c r="I54" s="128" t="s">
        <v>56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3"/>
    </row>
    <row r="55" spans="1:26" x14ac:dyDescent="0.3">
      <c r="A55" s="10"/>
      <c r="B55" s="362" t="s">
        <v>59</v>
      </c>
      <c r="C55" s="363"/>
      <c r="D55" s="363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6"/>
      <c r="X55" s="138"/>
      <c r="Y55" s="138"/>
      <c r="Z55" s="138"/>
    </row>
    <row r="56" spans="1:26" x14ac:dyDescent="0.3">
      <c r="A56" s="10"/>
      <c r="B56" s="364" t="s">
        <v>60</v>
      </c>
      <c r="C56" s="365"/>
      <c r="D56" s="365"/>
      <c r="E56" s="139">
        <f>'SO 15593'!L81</f>
        <v>0</v>
      </c>
      <c r="F56" s="139">
        <f>'SO 15593'!M81</f>
        <v>0</v>
      </c>
      <c r="G56" s="139">
        <f>'SO 15593'!I81</f>
        <v>0</v>
      </c>
      <c r="H56" s="140">
        <f>'SO 15593'!S81</f>
        <v>0.35</v>
      </c>
      <c r="I56" s="140">
        <f>'SO 15593'!V81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6"/>
      <c r="X56" s="138"/>
      <c r="Y56" s="138"/>
      <c r="Z56" s="138"/>
    </row>
    <row r="57" spans="1:26" x14ac:dyDescent="0.3">
      <c r="A57" s="10"/>
      <c r="B57" s="364" t="s">
        <v>61</v>
      </c>
      <c r="C57" s="365"/>
      <c r="D57" s="365"/>
      <c r="E57" s="139">
        <f>'SO 15593'!L85</f>
        <v>0</v>
      </c>
      <c r="F57" s="139">
        <f>'SO 15593'!M85</f>
        <v>0</v>
      </c>
      <c r="G57" s="139">
        <f>'SO 15593'!I85</f>
        <v>0</v>
      </c>
      <c r="H57" s="140">
        <f>'SO 15593'!S85</f>
        <v>0</v>
      </c>
      <c r="I57" s="140">
        <f>'SO 15593'!V85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6"/>
      <c r="X57" s="138"/>
      <c r="Y57" s="138"/>
      <c r="Z57" s="138"/>
    </row>
    <row r="58" spans="1:26" x14ac:dyDescent="0.3">
      <c r="A58" s="10"/>
      <c r="B58" s="364" t="s">
        <v>62</v>
      </c>
      <c r="C58" s="365"/>
      <c r="D58" s="365"/>
      <c r="E58" s="139">
        <f>'SO 15593'!L89</f>
        <v>0</v>
      </c>
      <c r="F58" s="139">
        <f>'SO 15593'!M89</f>
        <v>0</v>
      </c>
      <c r="G58" s="139">
        <f>'SO 15593'!I89</f>
        <v>0</v>
      </c>
      <c r="H58" s="140">
        <f>'SO 15593'!S89</f>
        <v>0</v>
      </c>
      <c r="I58" s="140">
        <f>'SO 15593'!V89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6"/>
      <c r="X58" s="138"/>
      <c r="Y58" s="138"/>
      <c r="Z58" s="138"/>
    </row>
    <row r="59" spans="1:26" x14ac:dyDescent="0.3">
      <c r="A59" s="10"/>
      <c r="B59" s="366" t="s">
        <v>59</v>
      </c>
      <c r="C59" s="367"/>
      <c r="D59" s="367"/>
      <c r="E59" s="141">
        <f>'SO 15593'!L91</f>
        <v>0</v>
      </c>
      <c r="F59" s="141">
        <f>'SO 15593'!M91</f>
        <v>0</v>
      </c>
      <c r="G59" s="141">
        <f>'SO 15593'!I91</f>
        <v>0</v>
      </c>
      <c r="H59" s="142">
        <f>'SO 15593'!S91</f>
        <v>0.35</v>
      </c>
      <c r="I59" s="142">
        <f>'SO 15593'!V91</f>
        <v>0</v>
      </c>
      <c r="J59" s="142"/>
      <c r="K59" s="142"/>
      <c r="L59" s="142"/>
      <c r="M59" s="142"/>
      <c r="N59" s="142"/>
      <c r="O59" s="142"/>
      <c r="P59" s="142"/>
      <c r="Q59" s="138"/>
      <c r="R59" s="138"/>
      <c r="S59" s="138"/>
      <c r="T59" s="138"/>
      <c r="U59" s="138"/>
      <c r="V59" s="151"/>
      <c r="W59" s="206"/>
      <c r="X59" s="138"/>
      <c r="Y59" s="138"/>
      <c r="Z59" s="138"/>
    </row>
    <row r="60" spans="1:26" x14ac:dyDescent="0.3">
      <c r="A60" s="1"/>
      <c r="B60" s="198"/>
      <c r="C60" s="1"/>
      <c r="D60" s="1"/>
      <c r="E60" s="132"/>
      <c r="F60" s="132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V60" s="152"/>
      <c r="W60" s="53"/>
    </row>
    <row r="61" spans="1:26" x14ac:dyDescent="0.3">
      <c r="A61" s="143"/>
      <c r="B61" s="368" t="s">
        <v>63</v>
      </c>
      <c r="C61" s="369"/>
      <c r="D61" s="369"/>
      <c r="E61" s="145">
        <f>'SO 15593'!L92</f>
        <v>0</v>
      </c>
      <c r="F61" s="145">
        <f>'SO 15593'!M92</f>
        <v>0</v>
      </c>
      <c r="G61" s="145">
        <f>'SO 15593'!I92</f>
        <v>0</v>
      </c>
      <c r="H61" s="146">
        <f>'SO 15593'!S92</f>
        <v>0.35</v>
      </c>
      <c r="I61" s="146">
        <f>'SO 15593'!V92</f>
        <v>0</v>
      </c>
      <c r="J61" s="147"/>
      <c r="K61" s="147"/>
      <c r="L61" s="147"/>
      <c r="M61" s="147"/>
      <c r="N61" s="147"/>
      <c r="O61" s="147"/>
      <c r="P61" s="147"/>
      <c r="Q61" s="148"/>
      <c r="R61" s="148"/>
      <c r="S61" s="148"/>
      <c r="T61" s="148"/>
      <c r="U61" s="148"/>
      <c r="V61" s="153"/>
      <c r="W61" s="206"/>
      <c r="X61" s="144"/>
      <c r="Y61" s="144"/>
      <c r="Z61" s="144"/>
    </row>
    <row r="62" spans="1:26" x14ac:dyDescent="0.3">
      <c r="A62" s="15"/>
      <c r="B62" s="42"/>
      <c r="C62" s="3"/>
      <c r="D62" s="3"/>
      <c r="E62" s="14"/>
      <c r="F62" s="14"/>
      <c r="G62" s="14"/>
      <c r="H62" s="154"/>
      <c r="I62" s="154"/>
      <c r="J62" s="154"/>
      <c r="K62" s="154"/>
      <c r="L62" s="154"/>
      <c r="M62" s="154"/>
      <c r="N62" s="154"/>
      <c r="O62" s="154"/>
      <c r="P62" s="154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4"/>
      <c r="I63" s="154"/>
      <c r="J63" s="154"/>
      <c r="K63" s="154"/>
      <c r="L63" s="154"/>
      <c r="M63" s="154"/>
      <c r="N63" s="154"/>
      <c r="O63" s="154"/>
      <c r="P63" s="154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5"/>
      <c r="I64" s="155"/>
      <c r="J64" s="155"/>
      <c r="K64" s="155"/>
      <c r="L64" s="155"/>
      <c r="M64" s="155"/>
      <c r="N64" s="155"/>
      <c r="O64" s="155"/>
      <c r="P64" s="155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53" t="s">
        <v>64</v>
      </c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53"/>
    </row>
    <row r="66" spans="1:26" x14ac:dyDescent="0.3">
      <c r="A66" s="15"/>
      <c r="B66" s="96"/>
      <c r="C66" s="19"/>
      <c r="D66" s="19"/>
      <c r="E66" s="98"/>
      <c r="F66" s="98"/>
      <c r="G66" s="98"/>
      <c r="H66" s="169"/>
      <c r="I66" s="169"/>
      <c r="J66" s="169"/>
      <c r="K66" s="169"/>
      <c r="L66" s="169"/>
      <c r="M66" s="169"/>
      <c r="N66" s="169"/>
      <c r="O66" s="169"/>
      <c r="P66" s="169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193"/>
      <c r="B67" s="356" t="s">
        <v>23</v>
      </c>
      <c r="C67" s="357"/>
      <c r="D67" s="357"/>
      <c r="E67" s="358"/>
      <c r="F67" s="167"/>
      <c r="G67" s="167"/>
      <c r="H67" s="168" t="s">
        <v>75</v>
      </c>
      <c r="I67" s="359" t="s">
        <v>76</v>
      </c>
      <c r="J67" s="360"/>
      <c r="K67" s="360"/>
      <c r="L67" s="360"/>
      <c r="M67" s="360"/>
      <c r="N67" s="360"/>
      <c r="O67" s="360"/>
      <c r="P67" s="361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193"/>
      <c r="B68" s="348" t="s">
        <v>24</v>
      </c>
      <c r="C68" s="349"/>
      <c r="D68" s="349"/>
      <c r="E68" s="350"/>
      <c r="F68" s="163"/>
      <c r="G68" s="163"/>
      <c r="H68" s="164" t="s">
        <v>18</v>
      </c>
      <c r="I68" s="164"/>
      <c r="J68" s="154"/>
      <c r="K68" s="154"/>
      <c r="L68" s="154"/>
      <c r="M68" s="154"/>
      <c r="N68" s="154"/>
      <c r="O68" s="154"/>
      <c r="P68" s="154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93"/>
      <c r="B69" s="348" t="s">
        <v>25</v>
      </c>
      <c r="C69" s="349"/>
      <c r="D69" s="349"/>
      <c r="E69" s="350"/>
      <c r="F69" s="163"/>
      <c r="G69" s="163"/>
      <c r="H69" s="164" t="s">
        <v>77</v>
      </c>
      <c r="I69" s="164" t="s">
        <v>22</v>
      </c>
      <c r="J69" s="154"/>
      <c r="K69" s="154"/>
      <c r="L69" s="154"/>
      <c r="M69" s="154"/>
      <c r="N69" s="154"/>
      <c r="O69" s="154"/>
      <c r="P69" s="154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7" t="s">
        <v>78</v>
      </c>
      <c r="C70" s="3"/>
      <c r="D70" s="3"/>
      <c r="E70" s="14"/>
      <c r="F70" s="14"/>
      <c r="G70" s="14"/>
      <c r="H70" s="154"/>
      <c r="I70" s="154"/>
      <c r="J70" s="154"/>
      <c r="K70" s="154"/>
      <c r="L70" s="154"/>
      <c r="M70" s="154"/>
      <c r="N70" s="154"/>
      <c r="O70" s="154"/>
      <c r="P70" s="154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7" t="s">
        <v>95</v>
      </c>
      <c r="C71" s="3"/>
      <c r="D71" s="3"/>
      <c r="E71" s="14"/>
      <c r="F71" s="14"/>
      <c r="G71" s="14"/>
      <c r="H71" s="154"/>
      <c r="I71" s="154"/>
      <c r="J71" s="154"/>
      <c r="K71" s="154"/>
      <c r="L71" s="154"/>
      <c r="M71" s="154"/>
      <c r="N71" s="154"/>
      <c r="O71" s="154"/>
      <c r="P71" s="154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4"/>
      <c r="I72" s="154"/>
      <c r="J72" s="154"/>
      <c r="K72" s="154"/>
      <c r="L72" s="154"/>
      <c r="M72" s="154"/>
      <c r="N72" s="154"/>
      <c r="O72" s="154"/>
      <c r="P72" s="154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4"/>
      <c r="I73" s="154"/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199" t="s">
        <v>58</v>
      </c>
      <c r="C74" s="165"/>
      <c r="D74" s="165"/>
      <c r="E74" s="14"/>
      <c r="F74" s="14"/>
      <c r="G74" s="14"/>
      <c r="H74" s="154"/>
      <c r="I74" s="15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0" t="s">
        <v>65</v>
      </c>
      <c r="C75" s="128" t="s">
        <v>66</v>
      </c>
      <c r="D75" s="128" t="s">
        <v>67</v>
      </c>
      <c r="E75" s="156"/>
      <c r="F75" s="156" t="s">
        <v>68</v>
      </c>
      <c r="G75" s="156" t="s">
        <v>69</v>
      </c>
      <c r="H75" s="157" t="s">
        <v>70</v>
      </c>
      <c r="I75" s="157" t="s">
        <v>71</v>
      </c>
      <c r="J75" s="157"/>
      <c r="K75" s="157"/>
      <c r="L75" s="157"/>
      <c r="M75" s="157"/>
      <c r="N75" s="157"/>
      <c r="O75" s="157"/>
      <c r="P75" s="157" t="s">
        <v>72</v>
      </c>
      <c r="Q75" s="158"/>
      <c r="R75" s="158"/>
      <c r="S75" s="128" t="s">
        <v>73</v>
      </c>
      <c r="T75" s="159"/>
      <c r="U75" s="159"/>
      <c r="V75" s="128" t="s">
        <v>74</v>
      </c>
      <c r="W75" s="53"/>
    </row>
    <row r="76" spans="1:26" x14ac:dyDescent="0.3">
      <c r="A76" s="10"/>
      <c r="B76" s="201"/>
      <c r="C76" s="170"/>
      <c r="D76" s="363" t="s">
        <v>59</v>
      </c>
      <c r="E76" s="363"/>
      <c r="F76" s="135"/>
      <c r="G76" s="171"/>
      <c r="H76" s="135"/>
      <c r="I76" s="135"/>
      <c r="J76" s="136"/>
      <c r="K76" s="136"/>
      <c r="L76" s="136"/>
      <c r="M76" s="136"/>
      <c r="N76" s="136"/>
      <c r="O76" s="136"/>
      <c r="P76" s="136"/>
      <c r="Q76" s="134"/>
      <c r="R76" s="134"/>
      <c r="S76" s="134"/>
      <c r="T76" s="134"/>
      <c r="U76" s="134"/>
      <c r="V76" s="187"/>
      <c r="W76" s="206"/>
      <c r="X76" s="138"/>
      <c r="Y76" s="138"/>
      <c r="Z76" s="138"/>
    </row>
    <row r="77" spans="1:26" x14ac:dyDescent="0.3">
      <c r="A77" s="10"/>
      <c r="B77" s="202"/>
      <c r="C77" s="173">
        <v>5</v>
      </c>
      <c r="D77" s="352" t="s">
        <v>79</v>
      </c>
      <c r="E77" s="352"/>
      <c r="F77" s="139"/>
      <c r="G77" s="172"/>
      <c r="H77" s="139"/>
      <c r="I77" s="139"/>
      <c r="J77" s="140"/>
      <c r="K77" s="140"/>
      <c r="L77" s="140"/>
      <c r="M77" s="140"/>
      <c r="N77" s="140"/>
      <c r="O77" s="140"/>
      <c r="P77" s="140"/>
      <c r="Q77" s="10"/>
      <c r="R77" s="10"/>
      <c r="S77" s="10"/>
      <c r="T77" s="10"/>
      <c r="U77" s="10"/>
      <c r="V77" s="188"/>
      <c r="W77" s="206"/>
      <c r="X77" s="138"/>
      <c r="Y77" s="138"/>
      <c r="Z77" s="138"/>
    </row>
    <row r="78" spans="1:26" ht="25.05" customHeight="1" x14ac:dyDescent="0.3">
      <c r="A78" s="179"/>
      <c r="B78" s="203">
        <v>1</v>
      </c>
      <c r="C78" s="180" t="s">
        <v>80</v>
      </c>
      <c r="D78" s="376" t="s">
        <v>81</v>
      </c>
      <c r="E78" s="376"/>
      <c r="F78" s="174" t="s">
        <v>82</v>
      </c>
      <c r="G78" s="175">
        <v>169.8</v>
      </c>
      <c r="H78" s="174"/>
      <c r="I78" s="174">
        <f>ROUND(G78*(H78),2)</f>
        <v>0</v>
      </c>
      <c r="J78" s="176">
        <f>ROUND(G78*(N78),2)</f>
        <v>3435.05</v>
      </c>
      <c r="K78" s="177">
        <f>ROUND(G78*(O78),2)</f>
        <v>0</v>
      </c>
      <c r="L78" s="177">
        <f>ROUND(G78*(H78),2)</f>
        <v>0</v>
      </c>
      <c r="M78" s="177"/>
      <c r="N78" s="177">
        <v>20.23</v>
      </c>
      <c r="O78" s="177"/>
      <c r="P78" s="181"/>
      <c r="Q78" s="181"/>
      <c r="R78" s="181"/>
      <c r="S78" s="178">
        <f>ROUND(G78*(P78),3)</f>
        <v>0</v>
      </c>
      <c r="T78" s="178"/>
      <c r="U78" s="178"/>
      <c r="V78" s="189"/>
      <c r="W78" s="53"/>
      <c r="Z78">
        <v>0</v>
      </c>
    </row>
    <row r="79" spans="1:26" ht="25.05" customHeight="1" x14ac:dyDescent="0.3">
      <c r="A79" s="179"/>
      <c r="B79" s="203">
        <v>2</v>
      </c>
      <c r="C79" s="180" t="s">
        <v>83</v>
      </c>
      <c r="D79" s="376" t="s">
        <v>84</v>
      </c>
      <c r="E79" s="376"/>
      <c r="F79" s="174" t="s">
        <v>82</v>
      </c>
      <c r="G79" s="175">
        <v>566</v>
      </c>
      <c r="H79" s="174"/>
      <c r="I79" s="174">
        <f>ROUND(G79*(H79),2)</f>
        <v>0</v>
      </c>
      <c r="J79" s="176">
        <f>ROUND(G79*(N79),2)</f>
        <v>362.24</v>
      </c>
      <c r="K79" s="177">
        <f>ROUND(G79*(O79),2)</f>
        <v>0</v>
      </c>
      <c r="L79" s="177">
        <f>ROUND(G79*(H79),2)</f>
        <v>0</v>
      </c>
      <c r="M79" s="177"/>
      <c r="N79" s="177">
        <v>0.64</v>
      </c>
      <c r="O79" s="177"/>
      <c r="P79" s="181">
        <v>6.0999999999999997E-4</v>
      </c>
      <c r="Q79" s="181"/>
      <c r="R79" s="181">
        <v>6.0999999999999997E-4</v>
      </c>
      <c r="S79" s="178">
        <f>ROUND(G79*(P79),3)</f>
        <v>0.34499999999999997</v>
      </c>
      <c r="T79" s="178"/>
      <c r="U79" s="178"/>
      <c r="V79" s="189"/>
      <c r="W79" s="53"/>
      <c r="Z79">
        <v>0</v>
      </c>
    </row>
    <row r="80" spans="1:26" x14ac:dyDescent="0.3">
      <c r="A80" s="179"/>
      <c r="B80" s="203">
        <v>3</v>
      </c>
      <c r="C80" s="180" t="s">
        <v>85</v>
      </c>
      <c r="D80" s="376" t="s">
        <v>86</v>
      </c>
      <c r="E80" s="376"/>
      <c r="F80" s="174" t="s">
        <v>82</v>
      </c>
      <c r="G80" s="175">
        <v>566</v>
      </c>
      <c r="H80" s="174"/>
      <c r="I80" s="174">
        <f>ROUND(G80*(H80),2)</f>
        <v>0</v>
      </c>
      <c r="J80" s="176">
        <f>ROUND(G80*(N80),2)</f>
        <v>8546.6</v>
      </c>
      <c r="K80" s="177">
        <f>ROUND(G80*(O80),2)</f>
        <v>0</v>
      </c>
      <c r="L80" s="177">
        <f>ROUND(G80*(H80),2)</f>
        <v>0</v>
      </c>
      <c r="M80" s="177"/>
      <c r="N80" s="177">
        <v>15.1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89"/>
      <c r="W80" s="53"/>
      <c r="Z80">
        <v>0</v>
      </c>
    </row>
    <row r="81" spans="1:26" x14ac:dyDescent="0.3">
      <c r="A81" s="10"/>
      <c r="B81" s="202"/>
      <c r="C81" s="173">
        <v>5</v>
      </c>
      <c r="D81" s="352" t="s">
        <v>79</v>
      </c>
      <c r="E81" s="352"/>
      <c r="F81" s="139"/>
      <c r="G81" s="172"/>
      <c r="H81" s="139"/>
      <c r="I81" s="141">
        <f>ROUND((SUM(I77:I80))/1,2)</f>
        <v>0</v>
      </c>
      <c r="J81" s="140"/>
      <c r="K81" s="140"/>
      <c r="L81" s="140">
        <f>ROUND((SUM(L77:L80))/1,2)</f>
        <v>0</v>
      </c>
      <c r="M81" s="140">
        <f>ROUND((SUM(M77:M80))/1,2)</f>
        <v>0</v>
      </c>
      <c r="N81" s="140"/>
      <c r="O81" s="140"/>
      <c r="P81" s="140"/>
      <c r="Q81" s="10"/>
      <c r="R81" s="10"/>
      <c r="S81" s="10">
        <f>ROUND((SUM(S77:S80))/1,2)</f>
        <v>0.35</v>
      </c>
      <c r="T81" s="10"/>
      <c r="U81" s="10"/>
      <c r="V81" s="190">
        <f>ROUND((SUM(V77:V80))/1,2)</f>
        <v>0</v>
      </c>
      <c r="W81" s="206"/>
      <c r="X81" s="138"/>
      <c r="Y81" s="138"/>
      <c r="Z81" s="138"/>
    </row>
    <row r="82" spans="1:26" x14ac:dyDescent="0.3">
      <c r="A82" s="1"/>
      <c r="B82" s="198"/>
      <c r="C82" s="1"/>
      <c r="D82" s="1"/>
      <c r="E82" s="132"/>
      <c r="F82" s="132"/>
      <c r="G82" s="166"/>
      <c r="H82" s="132"/>
      <c r="I82" s="132"/>
      <c r="J82" s="133"/>
      <c r="K82" s="133"/>
      <c r="L82" s="133"/>
      <c r="M82" s="133"/>
      <c r="N82" s="133"/>
      <c r="O82" s="133"/>
      <c r="P82" s="133"/>
      <c r="Q82" s="1"/>
      <c r="R82" s="1"/>
      <c r="S82" s="1"/>
      <c r="T82" s="1"/>
      <c r="U82" s="1"/>
      <c r="V82" s="191"/>
      <c r="W82" s="53"/>
    </row>
    <row r="83" spans="1:26" x14ac:dyDescent="0.3">
      <c r="A83" s="10"/>
      <c r="B83" s="202"/>
      <c r="C83" s="173">
        <v>9</v>
      </c>
      <c r="D83" s="352" t="s">
        <v>87</v>
      </c>
      <c r="E83" s="352"/>
      <c r="F83" s="139"/>
      <c r="G83" s="172"/>
      <c r="H83" s="139"/>
      <c r="I83" s="139"/>
      <c r="J83" s="140"/>
      <c r="K83" s="140"/>
      <c r="L83" s="140"/>
      <c r="M83" s="140"/>
      <c r="N83" s="140"/>
      <c r="O83" s="140"/>
      <c r="P83" s="140"/>
      <c r="Q83" s="10"/>
      <c r="R83" s="10"/>
      <c r="S83" s="10"/>
      <c r="T83" s="10"/>
      <c r="U83" s="10"/>
      <c r="V83" s="188"/>
      <c r="W83" s="206"/>
      <c r="X83" s="138"/>
      <c r="Y83" s="138"/>
      <c r="Z83" s="138"/>
    </row>
    <row r="84" spans="1:26" ht="25.05" customHeight="1" x14ac:dyDescent="0.3">
      <c r="A84" s="179"/>
      <c r="B84" s="203">
        <v>4</v>
      </c>
      <c r="C84" s="180" t="s">
        <v>88</v>
      </c>
      <c r="D84" s="376" t="s">
        <v>89</v>
      </c>
      <c r="E84" s="376"/>
      <c r="F84" s="174" t="s">
        <v>82</v>
      </c>
      <c r="G84" s="175">
        <v>566</v>
      </c>
      <c r="H84" s="174"/>
      <c r="I84" s="174">
        <f>ROUND(G84*(H84),2)</f>
        <v>0</v>
      </c>
      <c r="J84" s="176">
        <f>ROUND(G84*(N84),2)</f>
        <v>22.64</v>
      </c>
      <c r="K84" s="177">
        <f>ROUND(G84*(O84),2)</f>
        <v>0</v>
      </c>
      <c r="L84" s="177">
        <f>ROUND(G84*(H84),2)</f>
        <v>0</v>
      </c>
      <c r="M84" s="177"/>
      <c r="N84" s="177">
        <v>0.04</v>
      </c>
      <c r="O84" s="177"/>
      <c r="P84" s="181"/>
      <c r="Q84" s="181"/>
      <c r="R84" s="181"/>
      <c r="S84" s="178">
        <f>ROUND(G84*(P84),3)</f>
        <v>0</v>
      </c>
      <c r="T84" s="178"/>
      <c r="U84" s="178"/>
      <c r="V84" s="189"/>
      <c r="W84" s="53"/>
      <c r="Z84">
        <v>0</v>
      </c>
    </row>
    <row r="85" spans="1:26" x14ac:dyDescent="0.3">
      <c r="A85" s="10"/>
      <c r="B85" s="202"/>
      <c r="C85" s="173">
        <v>9</v>
      </c>
      <c r="D85" s="352" t="s">
        <v>87</v>
      </c>
      <c r="E85" s="352"/>
      <c r="F85" s="139"/>
      <c r="G85" s="172"/>
      <c r="H85" s="139"/>
      <c r="I85" s="141">
        <f>ROUND((SUM(I83:I84))/1,2)</f>
        <v>0</v>
      </c>
      <c r="J85" s="140"/>
      <c r="K85" s="140"/>
      <c r="L85" s="140">
        <f>ROUND((SUM(L83:L84))/1,2)</f>
        <v>0</v>
      </c>
      <c r="M85" s="140">
        <f>ROUND((SUM(M83:M84))/1,2)</f>
        <v>0</v>
      </c>
      <c r="N85" s="140"/>
      <c r="O85" s="140"/>
      <c r="P85" s="140"/>
      <c r="Q85" s="10"/>
      <c r="R85" s="10"/>
      <c r="S85" s="10">
        <f>ROUND((SUM(S83:S84))/1,2)</f>
        <v>0</v>
      </c>
      <c r="T85" s="10"/>
      <c r="U85" s="10"/>
      <c r="V85" s="190">
        <f>ROUND((SUM(V83:V84))/1,2)</f>
        <v>0</v>
      </c>
      <c r="W85" s="206"/>
      <c r="X85" s="138"/>
      <c r="Y85" s="138"/>
      <c r="Z85" s="138"/>
    </row>
    <row r="86" spans="1:26" x14ac:dyDescent="0.3">
      <c r="A86" s="1"/>
      <c r="B86" s="198"/>
      <c r="C86" s="1"/>
      <c r="D86" s="1"/>
      <c r="E86" s="132"/>
      <c r="F86" s="132"/>
      <c r="G86" s="166"/>
      <c r="H86" s="132"/>
      <c r="I86" s="132"/>
      <c r="J86" s="133"/>
      <c r="K86" s="133"/>
      <c r="L86" s="133"/>
      <c r="M86" s="133"/>
      <c r="N86" s="133"/>
      <c r="O86" s="133"/>
      <c r="P86" s="133"/>
      <c r="Q86" s="1"/>
      <c r="R86" s="1"/>
      <c r="S86" s="1"/>
      <c r="T86" s="1"/>
      <c r="U86" s="1"/>
      <c r="V86" s="191"/>
      <c r="W86" s="53"/>
    </row>
    <row r="87" spans="1:26" x14ac:dyDescent="0.3">
      <c r="A87" s="10"/>
      <c r="B87" s="202"/>
      <c r="C87" s="173">
        <v>99</v>
      </c>
      <c r="D87" s="352" t="s">
        <v>90</v>
      </c>
      <c r="E87" s="352"/>
      <c r="F87" s="139"/>
      <c r="G87" s="172"/>
      <c r="H87" s="139"/>
      <c r="I87" s="139"/>
      <c r="J87" s="140"/>
      <c r="K87" s="140"/>
      <c r="L87" s="140"/>
      <c r="M87" s="140"/>
      <c r="N87" s="140"/>
      <c r="O87" s="140"/>
      <c r="P87" s="140"/>
      <c r="Q87" s="10"/>
      <c r="R87" s="10"/>
      <c r="S87" s="10"/>
      <c r="T87" s="10"/>
      <c r="U87" s="10"/>
      <c r="V87" s="188"/>
      <c r="W87" s="206"/>
      <c r="X87" s="138"/>
      <c r="Y87" s="138"/>
      <c r="Z87" s="138"/>
    </row>
    <row r="88" spans="1:26" ht="25.05" customHeight="1" x14ac:dyDescent="0.3">
      <c r="A88" s="179"/>
      <c r="B88" s="203">
        <v>5</v>
      </c>
      <c r="C88" s="180" t="s">
        <v>91</v>
      </c>
      <c r="D88" s="376" t="s">
        <v>92</v>
      </c>
      <c r="E88" s="376"/>
      <c r="F88" s="174" t="s">
        <v>93</v>
      </c>
      <c r="G88" s="175">
        <v>100.312</v>
      </c>
      <c r="H88" s="174"/>
      <c r="I88" s="174">
        <f>ROUND(G88*(H88),2)</f>
        <v>0</v>
      </c>
      <c r="J88" s="176">
        <f>ROUND(G88*(N88),2)</f>
        <v>208.65</v>
      </c>
      <c r="K88" s="177">
        <f>ROUND(G88*(O88),2)</f>
        <v>0</v>
      </c>
      <c r="L88" s="177">
        <f>ROUND(G88*(H88),2)</f>
        <v>0</v>
      </c>
      <c r="M88" s="177"/>
      <c r="N88" s="177">
        <v>2.08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89"/>
      <c r="W88" s="53"/>
      <c r="Z88">
        <v>0</v>
      </c>
    </row>
    <row r="89" spans="1:26" x14ac:dyDescent="0.3">
      <c r="A89" s="10"/>
      <c r="B89" s="202"/>
      <c r="C89" s="173">
        <v>99</v>
      </c>
      <c r="D89" s="352" t="s">
        <v>90</v>
      </c>
      <c r="E89" s="352"/>
      <c r="F89" s="139"/>
      <c r="G89" s="172"/>
      <c r="H89" s="139"/>
      <c r="I89" s="141">
        <f>ROUND((SUM(I87:I88))/1,2)</f>
        <v>0</v>
      </c>
      <c r="J89" s="140"/>
      <c r="K89" s="140"/>
      <c r="L89" s="140">
        <f>ROUND((SUM(L87:L88))/1,2)</f>
        <v>0</v>
      </c>
      <c r="M89" s="140">
        <f>ROUND((SUM(M87:M88))/1,2)</f>
        <v>0</v>
      </c>
      <c r="N89" s="140"/>
      <c r="O89" s="140"/>
      <c r="P89" s="182"/>
      <c r="Q89" s="1"/>
      <c r="R89" s="1"/>
      <c r="S89" s="182">
        <f>ROUND((SUM(S87:S88))/1,2)</f>
        <v>0</v>
      </c>
      <c r="T89" s="2"/>
      <c r="U89" s="2"/>
      <c r="V89" s="190">
        <f>ROUND((SUM(V87:V88))/1,2)</f>
        <v>0</v>
      </c>
      <c r="W89" s="53"/>
    </row>
    <row r="90" spans="1:26" x14ac:dyDescent="0.3">
      <c r="A90" s="1"/>
      <c r="B90" s="198"/>
      <c r="C90" s="1"/>
      <c r="D90" s="1"/>
      <c r="E90" s="132"/>
      <c r="F90" s="132"/>
      <c r="G90" s="166"/>
      <c r="H90" s="132"/>
      <c r="I90" s="132"/>
      <c r="J90" s="133"/>
      <c r="K90" s="133"/>
      <c r="L90" s="133"/>
      <c r="M90" s="133"/>
      <c r="N90" s="133"/>
      <c r="O90" s="133"/>
      <c r="P90" s="133"/>
      <c r="Q90" s="1"/>
      <c r="R90" s="1"/>
      <c r="S90" s="1"/>
      <c r="T90" s="1"/>
      <c r="U90" s="1"/>
      <c r="V90" s="191"/>
      <c r="W90" s="53"/>
    </row>
    <row r="91" spans="1:26" x14ac:dyDescent="0.3">
      <c r="A91" s="10"/>
      <c r="B91" s="202"/>
      <c r="C91" s="10"/>
      <c r="D91" s="367" t="s">
        <v>59</v>
      </c>
      <c r="E91" s="367"/>
      <c r="F91" s="139"/>
      <c r="G91" s="172"/>
      <c r="H91" s="139"/>
      <c r="I91" s="141">
        <f>ROUND((SUM(I76:I90))/2,2)</f>
        <v>0</v>
      </c>
      <c r="J91" s="140"/>
      <c r="K91" s="140"/>
      <c r="L91" s="140">
        <f>ROUND((SUM(L76:L90))/2,2)</f>
        <v>0</v>
      </c>
      <c r="M91" s="140">
        <f>ROUND((SUM(M76:M90))/2,2)</f>
        <v>0</v>
      </c>
      <c r="N91" s="140"/>
      <c r="O91" s="140"/>
      <c r="P91" s="182"/>
      <c r="Q91" s="1"/>
      <c r="R91" s="1"/>
      <c r="S91" s="182">
        <f>ROUND((SUM(S76:S90))/2,2)</f>
        <v>0.35</v>
      </c>
      <c r="T91" s="1"/>
      <c r="U91" s="1"/>
      <c r="V91" s="190">
        <f>ROUND((SUM(V76:V90))/2,2)</f>
        <v>0</v>
      </c>
      <c r="W91" s="53"/>
    </row>
    <row r="92" spans="1:26" x14ac:dyDescent="0.3">
      <c r="A92" s="1"/>
      <c r="B92" s="204"/>
      <c r="C92" s="183"/>
      <c r="D92" s="377" t="s">
        <v>63</v>
      </c>
      <c r="E92" s="377"/>
      <c r="F92" s="184"/>
      <c r="G92" s="185"/>
      <c r="H92" s="184"/>
      <c r="I92" s="184">
        <f>ROUND((SUM(I76:I91))/3,2)</f>
        <v>0</v>
      </c>
      <c r="J92" s="186"/>
      <c r="K92" s="186">
        <f>ROUND((SUM(K76:K91))/3,2)</f>
        <v>0</v>
      </c>
      <c r="L92" s="186">
        <f>ROUND((SUM(L76:L91))/3,2)</f>
        <v>0</v>
      </c>
      <c r="M92" s="186">
        <f>ROUND((SUM(M76:M91))/3,2)</f>
        <v>0</v>
      </c>
      <c r="N92" s="186"/>
      <c r="O92" s="186"/>
      <c r="P92" s="185"/>
      <c r="Q92" s="183"/>
      <c r="R92" s="183"/>
      <c r="S92" s="185">
        <f>ROUND((SUM(S76:S91))/3,2)</f>
        <v>0.35</v>
      </c>
      <c r="T92" s="183"/>
      <c r="U92" s="183"/>
      <c r="V92" s="192">
        <f>ROUND((SUM(V76:V91))/3,2)</f>
        <v>0</v>
      </c>
      <c r="W92" s="53"/>
      <c r="Y92">
        <f>(SUM(Y76:Y91))</f>
        <v>0</v>
      </c>
      <c r="Z92">
        <f>(SUM(Z76:Z91))</f>
        <v>0</v>
      </c>
    </row>
  </sheetData>
  <mergeCells count="60">
    <mergeCell ref="D91:E91"/>
    <mergeCell ref="D92:E92"/>
    <mergeCell ref="D83:E83"/>
    <mergeCell ref="D84:E84"/>
    <mergeCell ref="D85:E85"/>
    <mergeCell ref="D87:E87"/>
    <mergeCell ref="D88:E88"/>
    <mergeCell ref="D89:E89"/>
    <mergeCell ref="D76:E76"/>
    <mergeCell ref="D77:E77"/>
    <mergeCell ref="D78:E78"/>
    <mergeCell ref="D79:E79"/>
    <mergeCell ref="D80:E80"/>
    <mergeCell ref="D81:E81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F8B7563A-1DA5-464B-936E-1EBB038CC84C}"/>
    <hyperlink ref="E1:F1" location="A54:A54" tooltip="Klikni na prechod ku rekapitulácii..." display="Rekapitulácia rozpočtu" xr:uid="{D8AFB3DC-F6D4-439F-A79C-7760BFFE6EC9}"/>
    <hyperlink ref="H1:I1" location="B75:B75" tooltip="Klikni na prechod ku Rozpočet..." display="Rozpočet" xr:uid="{F195F536-503A-4F65-8B13-D78938E6FE3E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Oprava miestnych komunikácií v obci Michalok / Vetva C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Rekapitulácia</vt:lpstr>
      <vt:lpstr>Krycí list stavby</vt:lpstr>
      <vt:lpstr>SO 15591</vt:lpstr>
      <vt:lpstr>SO 15592</vt:lpstr>
      <vt:lpstr>SO 15593</vt:lpstr>
      <vt:lpstr>'SO 15591'!Oblasť_tlače</vt:lpstr>
      <vt:lpstr>'SO 15592'!Oblasť_tlače</vt:lpstr>
      <vt:lpstr>'SO 15593'!Oblasť_tlače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2022-01-31T07:35:17Z</cp:lastPrinted>
  <dcterms:created xsi:type="dcterms:W3CDTF">2022-01-31T07:31:25Z</dcterms:created>
  <dcterms:modified xsi:type="dcterms:W3CDTF">2022-01-31T07:35:21Z</dcterms:modified>
</cp:coreProperties>
</file>